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S:\Climate Change\Woodland Carbon Code\Published Documentation\Docs Verification\Year 15 Monitoring Report\Year 15 Monitoring Report V3.0 July 2026\"/>
    </mc:Choice>
  </mc:AlternateContent>
  <xr:revisionPtr revIDLastSave="0" documentId="8_{147C86E2-4249-48E4-9DD5-71BE53F1E2B9}" xr6:coauthVersionLast="47" xr6:coauthVersionMax="47" xr10:uidLastSave="{00000000-0000-0000-0000-000000000000}"/>
  <bookViews>
    <workbookView xWindow="-120" yWindow="-120" windowWidth="29040" windowHeight="17520" tabRatio="924" xr2:uid="{00000000-000D-0000-FFFF-FFFF00000000}"/>
  </bookViews>
  <sheets>
    <sheet name="Seedling template sheet" sheetId="53" r:id="rId1"/>
    <sheet name="Sapling template sheet" sheetId="54" r:id="rId2"/>
    <sheet name="Tree template sheet" sheetId="55" r:id="rId3"/>
    <sheet name="Result_project total carbon" sheetId="48" r:id="rId4"/>
    <sheet name="Result_species spacing" sheetId="13" r:id="rId5"/>
    <sheet name="Planning Stratum1_Species" sheetId="15" r:id="rId6"/>
    <sheet name="Stratum1_Seedling" sheetId="9" r:id="rId7"/>
    <sheet name="Stratum1_Sapling" sheetId="10" r:id="rId8"/>
    <sheet name="Stratum1_Tree_Species_1" sheetId="8" r:id="rId9"/>
    <sheet name="Stratum1_Tree_Species_2" sheetId="22" r:id="rId10"/>
    <sheet name="Stratum1_Tree_Species_3" sheetId="23" r:id="rId11"/>
    <sheet name="Stratum1_Tree_Species_4" sheetId="24" r:id="rId12"/>
    <sheet name="Planning Stratum2_Species" sheetId="25" r:id="rId13"/>
    <sheet name="Stratum2_Seedling" sheetId="26" r:id="rId14"/>
    <sheet name="Stratum2_Sapling" sheetId="27" r:id="rId15"/>
    <sheet name="Stratum2_Tree_Species_1" sheetId="28" r:id="rId16"/>
    <sheet name="Stratum2_Tree_Species_2" sheetId="29" r:id="rId17"/>
    <sheet name="Stratum2_Tree_Species_3" sheetId="30" r:id="rId18"/>
    <sheet name="Stratum2_Tree_Species_4" sheetId="31" r:id="rId19"/>
    <sheet name="Planning Stratum3_Species " sheetId="32" r:id="rId20"/>
    <sheet name="Stratum3_Seedling" sheetId="33" r:id="rId21"/>
    <sheet name="Stratum3_Sapling" sheetId="34" r:id="rId22"/>
    <sheet name="Stratum3_Tree_Species_1" sheetId="35" r:id="rId23"/>
    <sheet name="Stratum3_Tree_Species_2" sheetId="36" r:id="rId24"/>
    <sheet name="Stratum3_Tree_Species_3" sheetId="37" r:id="rId25"/>
    <sheet name="Stratum3_Tree_Species_4" sheetId="38" r:id="rId26"/>
    <sheet name="Planning Stratum4_Species" sheetId="39" r:id="rId27"/>
    <sheet name="Stratum4_Seedling" sheetId="40" r:id="rId28"/>
    <sheet name="Stratum4_Sapling" sheetId="41" r:id="rId29"/>
    <sheet name="Stratum4_Tree_Species_1" sheetId="42" r:id="rId30"/>
    <sheet name="Stratum4_Tree_Species_2" sheetId="43" r:id="rId31"/>
    <sheet name="Stratum4_Tree_Species_3" sheetId="44" r:id="rId32"/>
    <sheet name="Stratum4_Tree_Species_4" sheetId="45" r:id="rId33"/>
    <sheet name="Lookup values" sheetId="6" r:id="rId34"/>
    <sheet name="Disclaimer of warranty" sheetId="46" r:id="rId35"/>
    <sheet name="Version control" sheetId="47" r:id="rId36"/>
  </sheets>
  <externalReferences>
    <externalReference r:id="rId37"/>
    <externalReference r:id="rId38"/>
  </externalReferences>
  <definedNames>
    <definedName name="_xlnm._FilterDatabase" localSheetId="33" hidden="1">'Lookup values'!$N$3:$T$90</definedName>
    <definedName name="Mean_Basal_Area" localSheetId="8">Stratum1_Tree_Species_1!$E$66</definedName>
    <definedName name="Mean_Basal_Area" localSheetId="9">Stratum1_Tree_Species_2!$E$66</definedName>
    <definedName name="Mean_Basal_Area" localSheetId="10">Stratum1_Tree_Species_3!$E$66</definedName>
    <definedName name="Mean_Basal_Area" localSheetId="11">Stratum1_Tree_Species_4!$E$66</definedName>
    <definedName name="Mean_Basal_Area" localSheetId="15">Stratum2_Tree_Species_1!$E$66</definedName>
    <definedName name="Mean_Basal_Area" localSheetId="16">Stratum2_Tree_Species_2!$E$66</definedName>
    <definedName name="Mean_Basal_Area" localSheetId="17">Stratum2_Tree_Species_3!$E$66</definedName>
    <definedName name="Mean_Basal_Area" localSheetId="18">Stratum2_Tree_Species_4!$E$66</definedName>
    <definedName name="Mean_Basal_Area" localSheetId="22">Stratum3_Tree_Species_1!$E$66</definedName>
    <definedName name="Mean_Basal_Area" localSheetId="23">Stratum3_Tree_Species_2!$E$66</definedName>
    <definedName name="Mean_Basal_Area" localSheetId="24">Stratum3_Tree_Species_3!$E$66</definedName>
    <definedName name="Mean_Basal_Area" localSheetId="25">Stratum3_Tree_Species_4!$E$66</definedName>
    <definedName name="Mean_Basal_Area" localSheetId="29">Stratum4_Tree_Species_1!$E$66</definedName>
    <definedName name="Mean_Basal_Area" localSheetId="30">Stratum4_Tree_Species_2!$E$66</definedName>
    <definedName name="Mean_Basal_Area" localSheetId="31">Stratum4_Tree_Species_3!$E$66</definedName>
    <definedName name="Mean_Basal_Area" localSheetId="32">Stratum4_Tree_Species_4!$E$66</definedName>
    <definedName name="Mean_Basal_Area" localSheetId="2">'Tree template sheet'!#REF!</definedName>
    <definedName name="Mean_Basal_Area">#REF!</definedName>
    <definedName name="No_Trees_In_Stratum" localSheetId="8">Stratum1_Tree_Species_1!$E$64</definedName>
    <definedName name="No_Trees_In_Stratum" localSheetId="9">Stratum1_Tree_Species_2!$E$64</definedName>
    <definedName name="No_Trees_In_Stratum" localSheetId="10">Stratum1_Tree_Species_3!$E$64</definedName>
    <definedName name="No_Trees_In_Stratum" localSheetId="11">Stratum1_Tree_Species_4!$E$64</definedName>
    <definedName name="No_Trees_In_Stratum" localSheetId="15">Stratum2_Tree_Species_1!$E$64</definedName>
    <definedName name="No_Trees_In_Stratum" localSheetId="16">Stratum2_Tree_Species_2!$E$64</definedName>
    <definedName name="No_Trees_In_Stratum" localSheetId="17">Stratum2_Tree_Species_3!$E$64</definedName>
    <definedName name="No_Trees_In_Stratum" localSheetId="18">Stratum2_Tree_Species_4!$E$64</definedName>
    <definedName name="No_Trees_In_Stratum" localSheetId="22">Stratum3_Tree_Species_1!$E$64</definedName>
    <definedName name="No_Trees_In_Stratum" localSheetId="23">Stratum3_Tree_Species_2!$E$64</definedName>
    <definedName name="No_Trees_In_Stratum" localSheetId="24">Stratum3_Tree_Species_3!$E$64</definedName>
    <definedName name="No_Trees_In_Stratum" localSheetId="25">Stratum3_Tree_Species_4!$E$64</definedName>
    <definedName name="No_Trees_In_Stratum" localSheetId="29">Stratum4_Tree_Species_1!$E$64</definedName>
    <definedName name="No_Trees_In_Stratum" localSheetId="30">Stratum4_Tree_Species_2!$E$64</definedName>
    <definedName name="No_Trees_In_Stratum" localSheetId="31">Stratum4_Tree_Species_3!$E$64</definedName>
    <definedName name="No_Trees_In_Stratum" localSheetId="32">Stratum4_Tree_Species_4!$E$64</definedName>
    <definedName name="No_Trees_In_Stratum" localSheetId="2">'Tree template sheet'!#REF!</definedName>
    <definedName name="No_Trees_In_Stratum">#REF!</definedName>
    <definedName name="_xlnm.Print_Area" localSheetId="1">'Sapling template sheet'!$B$2:$N$40</definedName>
    <definedName name="_xlnm.Print_Area" localSheetId="0">'Seedling template sheet'!$B$2:$N$40</definedName>
    <definedName name="_xlnm.Print_Area" localSheetId="7">Stratum1_Sapling!$A$1:$O$43</definedName>
    <definedName name="_xlnm.Print_Area" localSheetId="6">Stratum1_Seedling!$B$2:$N$42</definedName>
    <definedName name="_xlnm.Print_Area" localSheetId="8">Stratum1_Tree_Species_1!$A$1:$AO$56</definedName>
    <definedName name="_xlnm.Print_Area" localSheetId="9">Stratum1_Tree_Species_2!$A$1:$AO$56</definedName>
    <definedName name="_xlnm.Print_Area" localSheetId="10">Stratum1_Tree_Species_3!$A$1:$AO$56</definedName>
    <definedName name="_xlnm.Print_Area" localSheetId="11">Stratum1_Tree_Species_4!$A$1:$AO$56</definedName>
    <definedName name="_xlnm.Print_Area" localSheetId="14">Stratum2_Sapling!$A$1:$O$43</definedName>
    <definedName name="_xlnm.Print_Area" localSheetId="13">Stratum2_Seedling!$B$2:$N$42</definedName>
    <definedName name="_xlnm.Print_Area" localSheetId="15">Stratum2_Tree_Species_1!$A$1:$AO$56</definedName>
    <definedName name="_xlnm.Print_Area" localSheetId="16">Stratum2_Tree_Species_2!$A$1:$AO$56</definedName>
    <definedName name="_xlnm.Print_Area" localSheetId="17">Stratum2_Tree_Species_3!$A$1:$AO$56</definedName>
    <definedName name="_xlnm.Print_Area" localSheetId="18">Stratum2_Tree_Species_4!$A$1:$AO$56</definedName>
    <definedName name="_xlnm.Print_Area" localSheetId="21">Stratum3_Sapling!$A$1:$O$43</definedName>
    <definedName name="_xlnm.Print_Area" localSheetId="20">Stratum3_Seedling!$B$2:$N$42</definedName>
    <definedName name="_xlnm.Print_Area" localSheetId="22">Stratum3_Tree_Species_1!$A$1:$AO$56</definedName>
    <definedName name="_xlnm.Print_Area" localSheetId="23">Stratum3_Tree_Species_2!$A$1:$AO$56</definedName>
    <definedName name="_xlnm.Print_Area" localSheetId="24">Stratum3_Tree_Species_3!$A$1:$AO$56</definedName>
    <definedName name="_xlnm.Print_Area" localSheetId="25">Stratum3_Tree_Species_4!$A$1:$AO$56</definedName>
    <definedName name="_xlnm.Print_Area" localSheetId="28">Stratum4_Sapling!$A$1:$O$43</definedName>
    <definedName name="_xlnm.Print_Area" localSheetId="27">Stratum4_Seedling!$B$2:$N$42</definedName>
    <definedName name="_xlnm.Print_Area" localSheetId="29">Stratum4_Tree_Species_1!$A$1:$AO$56</definedName>
    <definedName name="_xlnm.Print_Area" localSheetId="30">Stratum4_Tree_Species_2!$A$1:$AO$56</definedName>
    <definedName name="_xlnm.Print_Area" localSheetId="31">Stratum4_Tree_Species_3!$A$1:$AO$56</definedName>
    <definedName name="_xlnm.Print_Area" localSheetId="32">Stratum4_Tree_Species_4!$A$1:$AO$56</definedName>
    <definedName name="_xlnm.Print_Area" localSheetId="2">'Tree template sheet'!$A$1:$AE$52</definedName>
    <definedName name="Quad_Mean_DBH" localSheetId="8">Stratum1_Tree_Species_1!$E$65</definedName>
    <definedName name="Quad_Mean_DBH" localSheetId="9">Stratum1_Tree_Species_2!$E$65</definedName>
    <definedName name="Quad_Mean_DBH" localSheetId="10">Stratum1_Tree_Species_3!$E$65</definedName>
    <definedName name="Quad_Mean_DBH" localSheetId="11">Stratum1_Tree_Species_4!$E$65</definedName>
    <definedName name="Quad_Mean_DBH" localSheetId="15">Stratum2_Tree_Species_1!$E$65</definedName>
    <definedName name="Quad_Mean_DBH" localSheetId="16">Stratum2_Tree_Species_2!$E$65</definedName>
    <definedName name="Quad_Mean_DBH" localSheetId="17">Stratum2_Tree_Species_3!$E$65</definedName>
    <definedName name="Quad_Mean_DBH" localSheetId="18">Stratum2_Tree_Species_4!$E$65</definedName>
    <definedName name="Quad_Mean_DBH" localSheetId="22">Stratum3_Tree_Species_1!$E$65</definedName>
    <definedName name="Quad_Mean_DBH" localSheetId="23">Stratum3_Tree_Species_2!$E$65</definedName>
    <definedName name="Quad_Mean_DBH" localSheetId="24">Stratum3_Tree_Species_3!$E$65</definedName>
    <definedName name="Quad_Mean_DBH" localSheetId="25">Stratum3_Tree_Species_4!$E$65</definedName>
    <definedName name="Quad_Mean_DBH" localSheetId="29">Stratum4_Tree_Species_1!$E$65</definedName>
    <definedName name="Quad_Mean_DBH" localSheetId="30">Stratum4_Tree_Species_2!$E$65</definedName>
    <definedName name="Quad_Mean_DBH" localSheetId="31">Stratum4_Tree_Species_3!$E$65</definedName>
    <definedName name="Quad_Mean_DBH" localSheetId="32">Stratum4_Tree_Species_4!$E$65</definedName>
    <definedName name="Quad_Mean_DBH" localSheetId="2">'Tree template sheet'!#REF!</definedName>
    <definedName name="Quad_Mean_DBH">#REF!</definedName>
    <definedName name="SPecies" localSheetId="8">Stratum1_Tree_Species_1!$D$4</definedName>
    <definedName name="SPecies" localSheetId="9">Stratum1_Tree_Species_2!$D$4</definedName>
    <definedName name="SPecies" localSheetId="10">Stratum1_Tree_Species_3!$D$4</definedName>
    <definedName name="SPecies" localSheetId="11">Stratum1_Tree_Species_4!$D$4</definedName>
    <definedName name="SPecies" localSheetId="15">Stratum2_Tree_Species_1!$D$4</definedName>
    <definedName name="SPecies" localSheetId="16">Stratum2_Tree_Species_2!$D$4</definedName>
    <definedName name="SPecies" localSheetId="17">Stratum2_Tree_Species_3!$D$4</definedName>
    <definedName name="SPecies" localSheetId="18">Stratum2_Tree_Species_4!$D$4</definedName>
    <definedName name="SPecies" localSheetId="22">Stratum3_Tree_Species_1!$D$4</definedName>
    <definedName name="SPecies" localSheetId="23">Stratum3_Tree_Species_2!$D$4</definedName>
    <definedName name="SPecies" localSheetId="24">Stratum3_Tree_Species_3!$D$4</definedName>
    <definedName name="SPecies" localSheetId="25">Stratum3_Tree_Species_4!$D$4</definedName>
    <definedName name="SPecies" localSheetId="29">Stratum4_Tree_Species_1!$D$4</definedName>
    <definedName name="SPecies" localSheetId="30">Stratum4_Tree_Species_2!$D$4</definedName>
    <definedName name="SPecies" localSheetId="31">Stratum4_Tree_Species_3!$D$4</definedName>
    <definedName name="SPecies" localSheetId="32">Stratum4_Tree_Species_4!$D$4</definedName>
    <definedName name="SPecies" localSheetId="2">'Tree template sheet'!$C$3</definedName>
    <definedName name="SPecies">#REF!</definedName>
    <definedName name="Species_Lookup">'[1]Species lookup'!$A$2:$D$137</definedName>
    <definedName name="Table_Crown_7_to_50_cm_DBH" localSheetId="33">'Lookup values'!#REF!</definedName>
    <definedName name="Table_Crown_GT_50_cm_DBH" localSheetId="33">'Lookup values'!$AJ$12</definedName>
    <definedName name="Tarriff_Number" localSheetId="8">Stratum1_Tree_Species_1!$R$61</definedName>
    <definedName name="Tarriff_Number" localSheetId="9">Stratum1_Tree_Species_2!$R$61</definedName>
    <definedName name="Tarriff_Number" localSheetId="10">Stratum1_Tree_Species_3!$R$61</definedName>
    <definedName name="Tarriff_Number" localSheetId="11">Stratum1_Tree_Species_4!$R$61</definedName>
    <definedName name="Tarriff_Number" localSheetId="15">Stratum2_Tree_Species_1!$R$61</definedName>
    <definedName name="Tarriff_Number" localSheetId="16">Stratum2_Tree_Species_2!$R$61</definedName>
    <definedName name="Tarriff_Number" localSheetId="17">Stratum2_Tree_Species_3!$R$61</definedName>
    <definedName name="Tarriff_Number" localSheetId="18">Stratum2_Tree_Species_4!$R$61</definedName>
    <definedName name="Tarriff_Number" localSheetId="22">Stratum3_Tree_Species_1!$R$61</definedName>
    <definedName name="Tarriff_Number" localSheetId="23">Stratum3_Tree_Species_2!$R$61</definedName>
    <definedName name="Tarriff_Number" localSheetId="24">Stratum3_Tree_Species_3!$R$61</definedName>
    <definedName name="Tarriff_Number" localSheetId="25">Stratum3_Tree_Species_4!$R$61</definedName>
    <definedName name="Tarriff_Number" localSheetId="29">Stratum4_Tree_Species_1!$R$61</definedName>
    <definedName name="Tarriff_Number" localSheetId="30">Stratum4_Tree_Species_2!$R$61</definedName>
    <definedName name="Tarriff_Number" localSheetId="31">Stratum4_Tree_Species_3!$R$61</definedName>
    <definedName name="Tarriff_Number" localSheetId="32">Stratum4_Tree_Species_4!$R$61</definedName>
    <definedName name="Tarriff_Number" localSheetId="2">'Tree template sheet'!#REF!</definedName>
    <definedName name="Tarriff_Number">#REF!</definedName>
    <definedName name="Yes_No">'[2]Verification Lists'!$A$1:$A$3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48" l="1"/>
  <c r="G16" i="48"/>
  <c r="E16" i="48"/>
  <c r="D16" i="48"/>
  <c r="B50" i="48"/>
  <c r="X45" i="55"/>
  <c r="X44" i="55"/>
  <c r="X43" i="55"/>
  <c r="X42" i="55"/>
  <c r="X41" i="55"/>
  <c r="X40" i="55"/>
  <c r="X39" i="55"/>
  <c r="X38" i="55"/>
  <c r="X37" i="55"/>
  <c r="X36" i="55"/>
  <c r="X35" i="55"/>
  <c r="X34" i="55"/>
  <c r="X33" i="55"/>
  <c r="X32" i="55"/>
  <c r="X31" i="55"/>
  <c r="X30" i="55"/>
  <c r="X29" i="55"/>
  <c r="X28" i="55"/>
  <c r="X27" i="55"/>
  <c r="X26" i="55"/>
  <c r="X25" i="55"/>
  <c r="X24" i="55"/>
  <c r="X23" i="55"/>
  <c r="X22" i="55"/>
  <c r="X21" i="55"/>
  <c r="X20" i="55"/>
  <c r="X19" i="55"/>
  <c r="X18" i="55"/>
  <c r="X17" i="55"/>
  <c r="X16" i="55"/>
  <c r="X15" i="55"/>
  <c r="X14" i="55"/>
  <c r="X13" i="55"/>
  <c r="G5" i="54"/>
  <c r="B39" i="48"/>
  <c r="X12" i="55" l="1"/>
  <c r="X46" i="55" s="1"/>
  <c r="D50" i="48" l="1"/>
  <c r="C50" i="48"/>
  <c r="B24" i="48"/>
  <c r="D93" i="13"/>
  <c r="C93" i="13"/>
  <c r="B93" i="13"/>
  <c r="E92" i="13"/>
  <c r="F92" i="13" s="1"/>
  <c r="E91" i="13"/>
  <c r="F91" i="13" s="1"/>
  <c r="E90" i="13"/>
  <c r="F90" i="13" s="1"/>
  <c r="E87" i="13"/>
  <c r="D78" i="13"/>
  <c r="C78" i="13"/>
  <c r="B78" i="13"/>
  <c r="E77" i="13"/>
  <c r="F77" i="13" s="1"/>
  <c r="E76" i="13"/>
  <c r="F76" i="13" s="1"/>
  <c r="E75" i="13"/>
  <c r="F75" i="13" s="1"/>
  <c r="E72" i="13"/>
  <c r="F72" i="13" s="1"/>
  <c r="D63" i="13"/>
  <c r="C63" i="13"/>
  <c r="B63" i="13"/>
  <c r="E62" i="13"/>
  <c r="F62" i="13" s="1"/>
  <c r="E61" i="13"/>
  <c r="F61" i="13" s="1"/>
  <c r="E60" i="13"/>
  <c r="F60" i="13" s="1"/>
  <c r="E57" i="13"/>
  <c r="F57" i="13" s="1"/>
  <c r="X68" i="29"/>
  <c r="X68" i="30"/>
  <c r="X68" i="31"/>
  <c r="X68" i="35"/>
  <c r="X68" i="36"/>
  <c r="X68" i="37"/>
  <c r="X68" i="38"/>
  <c r="X68" i="42"/>
  <c r="X68" i="43"/>
  <c r="X68" i="44"/>
  <c r="X68" i="45"/>
  <c r="X68" i="28"/>
  <c r="E65" i="29"/>
  <c r="E65" i="30"/>
  <c r="E65" i="31"/>
  <c r="E65" i="35"/>
  <c r="E65" i="36"/>
  <c r="E65" i="37"/>
  <c r="E65" i="38"/>
  <c r="E65" i="42"/>
  <c r="E65" i="43"/>
  <c r="E65" i="44"/>
  <c r="E65" i="45"/>
  <c r="E65" i="28"/>
  <c r="X68" i="22"/>
  <c r="X68" i="23"/>
  <c r="X68" i="24"/>
  <c r="C39" i="48" l="1"/>
  <c r="D39" i="48"/>
  <c r="D24" i="48"/>
  <c r="E63" i="13"/>
  <c r="B67" i="13" s="1"/>
  <c r="C24" i="48"/>
  <c r="E93" i="13"/>
  <c r="B97" i="13" s="1"/>
  <c r="F63" i="13"/>
  <c r="B95" i="13"/>
  <c r="B96" i="13" s="1"/>
  <c r="F87" i="13"/>
  <c r="F93" i="13" s="1"/>
  <c r="F78" i="13"/>
  <c r="E78" i="13"/>
  <c r="B82" i="13" s="1"/>
  <c r="B65" i="13" l="1"/>
  <c r="B66" i="13" s="1"/>
  <c r="B80" i="13"/>
  <c r="B81" i="13" s="1"/>
  <c r="E47" i="13" l="1"/>
  <c r="F47" i="13" s="1"/>
  <c r="E42" i="13"/>
  <c r="F42" i="13" l="1"/>
  <c r="AO74" i="45" l="1"/>
  <c r="AO73" i="45"/>
  <c r="AO72" i="45"/>
  <c r="AO71" i="45"/>
  <c r="AO70" i="45"/>
  <c r="AO69" i="45"/>
  <c r="AO68" i="45"/>
  <c r="AO67" i="45"/>
  <c r="AO66" i="45"/>
  <c r="AO65" i="45"/>
  <c r="AO64" i="45"/>
  <c r="AO63" i="45"/>
  <c r="R63" i="45"/>
  <c r="AO62" i="45"/>
  <c r="AO61" i="45"/>
  <c r="AO60" i="45"/>
  <c r="AO59" i="45"/>
  <c r="AO58" i="45"/>
  <c r="AO57" i="45"/>
  <c r="AO56" i="45"/>
  <c r="AO55" i="45"/>
  <c r="AO54" i="45"/>
  <c r="AO53" i="45"/>
  <c r="AO52" i="45"/>
  <c r="AO51" i="45"/>
  <c r="AO50" i="45"/>
  <c r="AF50" i="45"/>
  <c r="AE50" i="45"/>
  <c r="AD50" i="45"/>
  <c r="AC50" i="45"/>
  <c r="AB50" i="45"/>
  <c r="AA50" i="45"/>
  <c r="Z50" i="45"/>
  <c r="Y50" i="45"/>
  <c r="X50" i="45"/>
  <c r="W50" i="45"/>
  <c r="V50" i="45"/>
  <c r="U50" i="45"/>
  <c r="T50" i="45"/>
  <c r="S50" i="45"/>
  <c r="R50" i="45"/>
  <c r="Q50" i="45"/>
  <c r="P50" i="45"/>
  <c r="O50" i="45"/>
  <c r="N50" i="45"/>
  <c r="M50" i="45"/>
  <c r="L50" i="45"/>
  <c r="K50" i="45"/>
  <c r="J50" i="45"/>
  <c r="I50" i="45"/>
  <c r="H50" i="45"/>
  <c r="G50" i="45"/>
  <c r="F50" i="45"/>
  <c r="E50" i="45"/>
  <c r="D50" i="45"/>
  <c r="C50" i="45"/>
  <c r="AO49" i="45"/>
  <c r="AH49" i="45"/>
  <c r="AG49" i="45"/>
  <c r="AO48" i="45"/>
  <c r="AG48" i="45"/>
  <c r="AH48" i="45" s="1"/>
  <c r="AO47" i="45"/>
  <c r="AG47" i="45"/>
  <c r="AH47" i="45" s="1"/>
  <c r="AO46" i="45"/>
  <c r="AG46" i="45"/>
  <c r="AH46" i="45" s="1"/>
  <c r="AO45" i="45"/>
  <c r="AG45" i="45"/>
  <c r="AH45" i="45" s="1"/>
  <c r="AO44" i="45"/>
  <c r="AG44" i="45"/>
  <c r="AH44" i="45" s="1"/>
  <c r="AO43" i="45"/>
  <c r="AH43" i="45"/>
  <c r="AG43" i="45"/>
  <c r="AO42" i="45"/>
  <c r="AH42" i="45"/>
  <c r="AG42" i="45"/>
  <c r="AO41" i="45"/>
  <c r="AH41" i="45"/>
  <c r="AG41" i="45"/>
  <c r="AO40" i="45"/>
  <c r="AG40" i="45"/>
  <c r="AH40" i="45" s="1"/>
  <c r="AO39" i="45"/>
  <c r="AG39" i="45"/>
  <c r="AH39" i="45" s="1"/>
  <c r="AO38" i="45"/>
  <c r="AG38" i="45"/>
  <c r="AH38" i="45" s="1"/>
  <c r="AO37" i="45"/>
  <c r="AG37" i="45"/>
  <c r="AH37" i="45" s="1"/>
  <c r="AO36" i="45"/>
  <c r="AG36" i="45"/>
  <c r="AH36" i="45" s="1"/>
  <c r="AO35" i="45"/>
  <c r="AH35" i="45"/>
  <c r="AG35" i="45"/>
  <c r="AO34" i="45"/>
  <c r="AH34" i="45"/>
  <c r="AG34" i="45"/>
  <c r="AO33" i="45"/>
  <c r="AH33" i="45"/>
  <c r="AG33" i="45"/>
  <c r="AO32" i="45"/>
  <c r="AG32" i="45"/>
  <c r="AH32" i="45" s="1"/>
  <c r="AO31" i="45"/>
  <c r="AG31" i="45"/>
  <c r="AH31" i="45" s="1"/>
  <c r="AO30" i="45"/>
  <c r="AG30" i="45"/>
  <c r="AH30" i="45" s="1"/>
  <c r="AO29" i="45"/>
  <c r="AG29" i="45"/>
  <c r="AH29" i="45" s="1"/>
  <c r="AO28" i="45"/>
  <c r="AG28" i="45"/>
  <c r="AH28" i="45" s="1"/>
  <c r="AO27" i="45"/>
  <c r="AH27" i="45"/>
  <c r="AG27" i="45"/>
  <c r="AO26" i="45"/>
  <c r="AH26" i="45"/>
  <c r="AG26" i="45"/>
  <c r="AO25" i="45"/>
  <c r="AH25" i="45"/>
  <c r="AG25" i="45"/>
  <c r="AO24" i="45"/>
  <c r="AG24" i="45"/>
  <c r="AH24" i="45" s="1"/>
  <c r="AO23" i="45"/>
  <c r="AG23" i="45"/>
  <c r="AH23" i="45" s="1"/>
  <c r="AO22" i="45"/>
  <c r="AG22" i="45"/>
  <c r="AH22" i="45" s="1"/>
  <c r="AO21" i="45"/>
  <c r="AG21" i="45"/>
  <c r="AH21" i="45" s="1"/>
  <c r="AO20" i="45"/>
  <c r="AG20" i="45"/>
  <c r="AH20" i="45" s="1"/>
  <c r="AO19" i="45"/>
  <c r="AH19" i="45"/>
  <c r="AG19" i="45"/>
  <c r="AO18" i="45"/>
  <c r="AH18" i="45"/>
  <c r="AG18" i="45"/>
  <c r="AO17" i="45"/>
  <c r="AH17" i="45"/>
  <c r="AG17" i="45"/>
  <c r="AG16" i="45"/>
  <c r="AH16" i="45" s="1"/>
  <c r="D8" i="45"/>
  <c r="H7" i="45"/>
  <c r="D7" i="45"/>
  <c r="D6" i="45"/>
  <c r="D4" i="45"/>
  <c r="D3" i="45"/>
  <c r="D2" i="45"/>
  <c r="AO74" i="44"/>
  <c r="AO73" i="44"/>
  <c r="AO72" i="44"/>
  <c r="AO71" i="44"/>
  <c r="AO70" i="44"/>
  <c r="AO69" i="44"/>
  <c r="AO68" i="44"/>
  <c r="AO67" i="44"/>
  <c r="AO66" i="44"/>
  <c r="AO65" i="44"/>
  <c r="AO64" i="44"/>
  <c r="AO63" i="44"/>
  <c r="R63" i="44"/>
  <c r="AO62" i="44"/>
  <c r="AO61" i="44"/>
  <c r="AO60" i="44"/>
  <c r="AO59" i="44"/>
  <c r="AO58" i="44"/>
  <c r="AO57" i="44"/>
  <c r="AO56" i="44"/>
  <c r="AO55" i="44"/>
  <c r="AO54" i="44"/>
  <c r="AO53" i="44"/>
  <c r="AO52" i="44"/>
  <c r="AO51" i="44"/>
  <c r="AO50" i="44"/>
  <c r="AF50" i="44"/>
  <c r="AE50" i="44"/>
  <c r="AD50" i="44"/>
  <c r="AC50" i="44"/>
  <c r="AB50" i="44"/>
  <c r="AA50" i="44"/>
  <c r="Z50" i="44"/>
  <c r="Y50" i="44"/>
  <c r="X50" i="44"/>
  <c r="W50" i="44"/>
  <c r="V50" i="44"/>
  <c r="U50" i="44"/>
  <c r="T50" i="44"/>
  <c r="S50" i="44"/>
  <c r="R50" i="44"/>
  <c r="Q50" i="44"/>
  <c r="P50" i="44"/>
  <c r="O50" i="44"/>
  <c r="N50" i="44"/>
  <c r="M50" i="44"/>
  <c r="L50" i="44"/>
  <c r="K50" i="44"/>
  <c r="J50" i="44"/>
  <c r="I50" i="44"/>
  <c r="H50" i="44"/>
  <c r="G50" i="44"/>
  <c r="F50" i="44"/>
  <c r="E50" i="44"/>
  <c r="D50" i="44"/>
  <c r="C50" i="44"/>
  <c r="AO49" i="44"/>
  <c r="AG49" i="44"/>
  <c r="AH49" i="44" s="1"/>
  <c r="AO48" i="44"/>
  <c r="AG48" i="44"/>
  <c r="AH48" i="44" s="1"/>
  <c r="AO47" i="44"/>
  <c r="AG47" i="44"/>
  <c r="AH47" i="44" s="1"/>
  <c r="AO46" i="44"/>
  <c r="AG46" i="44"/>
  <c r="AH46" i="44" s="1"/>
  <c r="AO45" i="44"/>
  <c r="AG45" i="44"/>
  <c r="AH45" i="44" s="1"/>
  <c r="AO44" i="44"/>
  <c r="AH44" i="44"/>
  <c r="AG44" i="44"/>
  <c r="AO43" i="44"/>
  <c r="AH43" i="44"/>
  <c r="AG43" i="44"/>
  <c r="AO42" i="44"/>
  <c r="AG42" i="44"/>
  <c r="AH42" i="44" s="1"/>
  <c r="AO41" i="44"/>
  <c r="AG41" i="44"/>
  <c r="AH41" i="44" s="1"/>
  <c r="AO40" i="44"/>
  <c r="AH40" i="44"/>
  <c r="AG40" i="44"/>
  <c r="AO39" i="44"/>
  <c r="AG39" i="44"/>
  <c r="AH39" i="44" s="1"/>
  <c r="AO38" i="44"/>
  <c r="AG38" i="44"/>
  <c r="AH38" i="44" s="1"/>
  <c r="AO37" i="44"/>
  <c r="AG37" i="44"/>
  <c r="AH37" i="44" s="1"/>
  <c r="AO36" i="44"/>
  <c r="AH36" i="44"/>
  <c r="AG36" i="44"/>
  <c r="AO35" i="44"/>
  <c r="AH35" i="44"/>
  <c r="AG35" i="44"/>
  <c r="AO34" i="44"/>
  <c r="AG34" i="44"/>
  <c r="AH34" i="44" s="1"/>
  <c r="AO33" i="44"/>
  <c r="AG33" i="44"/>
  <c r="AH33" i="44" s="1"/>
  <c r="AO32" i="44"/>
  <c r="AH32" i="44"/>
  <c r="AG32" i="44"/>
  <c r="AO31" i="44"/>
  <c r="AG31" i="44"/>
  <c r="AH31" i="44" s="1"/>
  <c r="AO30" i="44"/>
  <c r="AG30" i="44"/>
  <c r="AH30" i="44" s="1"/>
  <c r="AO29" i="44"/>
  <c r="AG29" i="44"/>
  <c r="AH29" i="44" s="1"/>
  <c r="AO28" i="44"/>
  <c r="AH28" i="44"/>
  <c r="AG28" i="44"/>
  <c r="AO27" i="44"/>
  <c r="AH27" i="44"/>
  <c r="AG27" i="44"/>
  <c r="AO26" i="44"/>
  <c r="AG26" i="44"/>
  <c r="AH26" i="44" s="1"/>
  <c r="AO25" i="44"/>
  <c r="AG25" i="44"/>
  <c r="AH25" i="44" s="1"/>
  <c r="AO24" i="44"/>
  <c r="AH24" i="44"/>
  <c r="AG24" i="44"/>
  <c r="AO23" i="44"/>
  <c r="AG23" i="44"/>
  <c r="AH23" i="44" s="1"/>
  <c r="AO22" i="44"/>
  <c r="AG22" i="44"/>
  <c r="AH22" i="44" s="1"/>
  <c r="AO21" i="44"/>
  <c r="AG21" i="44"/>
  <c r="AH21" i="44" s="1"/>
  <c r="AO20" i="44"/>
  <c r="AH20" i="44"/>
  <c r="AG20" i="44"/>
  <c r="AO19" i="44"/>
  <c r="AH19" i="44"/>
  <c r="AG19" i="44"/>
  <c r="AO18" i="44"/>
  <c r="AG18" i="44"/>
  <c r="AH18" i="44" s="1"/>
  <c r="AO17" i="44"/>
  <c r="AG17" i="44"/>
  <c r="AG50" i="44" s="1"/>
  <c r="E62" i="44" s="1"/>
  <c r="AH16" i="44"/>
  <c r="AG16" i="44"/>
  <c r="D8" i="44"/>
  <c r="H7" i="44"/>
  <c r="D7" i="44"/>
  <c r="D6" i="44"/>
  <c r="D4" i="44"/>
  <c r="E61" i="44" s="1"/>
  <c r="D3" i="44"/>
  <c r="D2" i="44"/>
  <c r="AO74" i="43"/>
  <c r="AO73" i="43"/>
  <c r="AO72" i="43"/>
  <c r="AO71" i="43"/>
  <c r="AO70" i="43"/>
  <c r="AO69" i="43"/>
  <c r="AO68" i="43"/>
  <c r="AO67" i="43"/>
  <c r="AO66" i="43"/>
  <c r="AO65" i="43"/>
  <c r="AO64" i="43"/>
  <c r="AO63" i="43"/>
  <c r="R63" i="43"/>
  <c r="AO62" i="43"/>
  <c r="AO61" i="43"/>
  <c r="AO60" i="43"/>
  <c r="AO59" i="43"/>
  <c r="AO58" i="43"/>
  <c r="AO57" i="43"/>
  <c r="AO56" i="43"/>
  <c r="AO55" i="43"/>
  <c r="AO54" i="43"/>
  <c r="AO53" i="43"/>
  <c r="AO52" i="43"/>
  <c r="AO51" i="43"/>
  <c r="AO50" i="43"/>
  <c r="AF50" i="43"/>
  <c r="AE50" i="43"/>
  <c r="AD50" i="43"/>
  <c r="AC50" i="43"/>
  <c r="AB50" i="43"/>
  <c r="AA50" i="43"/>
  <c r="Z50" i="43"/>
  <c r="Y50" i="43"/>
  <c r="X50" i="43"/>
  <c r="W50" i="43"/>
  <c r="V50" i="43"/>
  <c r="U50" i="43"/>
  <c r="T50" i="43"/>
  <c r="S50" i="43"/>
  <c r="R50" i="43"/>
  <c r="Q50" i="43"/>
  <c r="P50" i="43"/>
  <c r="O50" i="43"/>
  <c r="N50" i="43"/>
  <c r="M50" i="43"/>
  <c r="L50" i="43"/>
  <c r="K50" i="43"/>
  <c r="J50" i="43"/>
  <c r="I50" i="43"/>
  <c r="H50" i="43"/>
  <c r="G50" i="43"/>
  <c r="F50" i="43"/>
  <c r="E50" i="43"/>
  <c r="D50" i="43"/>
  <c r="C50" i="43"/>
  <c r="AO49" i="43"/>
  <c r="AG49" i="43"/>
  <c r="AH49" i="43" s="1"/>
  <c r="AO48" i="43"/>
  <c r="AG48" i="43"/>
  <c r="AH48" i="43" s="1"/>
  <c r="AO47" i="43"/>
  <c r="AG47" i="43"/>
  <c r="AH47" i="43" s="1"/>
  <c r="AO46" i="43"/>
  <c r="AH46" i="43"/>
  <c r="AG46" i="43"/>
  <c r="AO45" i="43"/>
  <c r="AH45" i="43"/>
  <c r="AG45" i="43"/>
  <c r="AO44" i="43"/>
  <c r="AG44" i="43"/>
  <c r="AH44" i="43" s="1"/>
  <c r="AO43" i="43"/>
  <c r="AG43" i="43"/>
  <c r="AH43" i="43" s="1"/>
  <c r="AO42" i="43"/>
  <c r="AG42" i="43"/>
  <c r="AH42" i="43" s="1"/>
  <c r="AO41" i="43"/>
  <c r="AG41" i="43"/>
  <c r="AH41" i="43" s="1"/>
  <c r="AO40" i="43"/>
  <c r="AG40" i="43"/>
  <c r="AH40" i="43" s="1"/>
  <c r="AO39" i="43"/>
  <c r="AG39" i="43"/>
  <c r="AH39" i="43" s="1"/>
  <c r="AO38" i="43"/>
  <c r="AH38" i="43"/>
  <c r="AG38" i="43"/>
  <c r="AO37" i="43"/>
  <c r="AH37" i="43"/>
  <c r="AG37" i="43"/>
  <c r="AO36" i="43"/>
  <c r="AG36" i="43"/>
  <c r="AH36" i="43" s="1"/>
  <c r="AO35" i="43"/>
  <c r="AG35" i="43"/>
  <c r="AH35" i="43" s="1"/>
  <c r="AO34" i="43"/>
  <c r="AG34" i="43"/>
  <c r="AH34" i="43" s="1"/>
  <c r="AO33" i="43"/>
  <c r="AG33" i="43"/>
  <c r="AH33" i="43" s="1"/>
  <c r="AO32" i="43"/>
  <c r="AG32" i="43"/>
  <c r="AH32" i="43" s="1"/>
  <c r="AO31" i="43"/>
  <c r="AG31" i="43"/>
  <c r="AH31" i="43" s="1"/>
  <c r="AO30" i="43"/>
  <c r="AH30" i="43"/>
  <c r="AG30" i="43"/>
  <c r="AO29" i="43"/>
  <c r="AH29" i="43"/>
  <c r="AG29" i="43"/>
  <c r="AO28" i="43"/>
  <c r="AG28" i="43"/>
  <c r="AH28" i="43" s="1"/>
  <c r="AO27" i="43"/>
  <c r="AG27" i="43"/>
  <c r="AH27" i="43" s="1"/>
  <c r="AO26" i="43"/>
  <c r="AG26" i="43"/>
  <c r="AH26" i="43" s="1"/>
  <c r="AO25" i="43"/>
  <c r="AG25" i="43"/>
  <c r="AH25" i="43" s="1"/>
  <c r="AO24" i="43"/>
  <c r="AG24" i="43"/>
  <c r="AH24" i="43" s="1"/>
  <c r="AO23" i="43"/>
  <c r="AG23" i="43"/>
  <c r="AH23" i="43" s="1"/>
  <c r="AO22" i="43"/>
  <c r="AH22" i="43"/>
  <c r="AG22" i="43"/>
  <c r="AO21" i="43"/>
  <c r="AH21" i="43"/>
  <c r="AG21" i="43"/>
  <c r="AO20" i="43"/>
  <c r="AG20" i="43"/>
  <c r="AH20" i="43" s="1"/>
  <c r="AO19" i="43"/>
  <c r="AG19" i="43"/>
  <c r="AH19" i="43" s="1"/>
  <c r="AO18" i="43"/>
  <c r="AG18" i="43"/>
  <c r="AH18" i="43" s="1"/>
  <c r="AO17" i="43"/>
  <c r="AG17" i="43"/>
  <c r="AH17" i="43" s="1"/>
  <c r="AG16" i="43"/>
  <c r="AG50" i="43" s="1"/>
  <c r="E62" i="43" s="1"/>
  <c r="D8" i="43"/>
  <c r="H7" i="43"/>
  <c r="D7" i="43"/>
  <c r="D6" i="43"/>
  <c r="D4" i="43"/>
  <c r="X71" i="43" s="1"/>
  <c r="D3" i="43"/>
  <c r="D2" i="43"/>
  <c r="AO74" i="42"/>
  <c r="AO73" i="42"/>
  <c r="AO72" i="42"/>
  <c r="AO71" i="42"/>
  <c r="AO70" i="42"/>
  <c r="AO69" i="42"/>
  <c r="AO68" i="42"/>
  <c r="AO67" i="42"/>
  <c r="AO66" i="42"/>
  <c r="AO65" i="42"/>
  <c r="AO64" i="42"/>
  <c r="AO63" i="42"/>
  <c r="R63" i="42"/>
  <c r="AO62" i="42"/>
  <c r="AO61" i="42"/>
  <c r="AO60" i="42"/>
  <c r="AO59" i="42"/>
  <c r="AO58" i="42"/>
  <c r="AO57" i="42"/>
  <c r="AO56" i="42"/>
  <c r="AO55" i="42"/>
  <c r="AO54" i="42"/>
  <c r="AO53" i="42"/>
  <c r="AO52" i="42"/>
  <c r="AO51" i="42"/>
  <c r="AO50" i="42"/>
  <c r="AF50" i="42"/>
  <c r="AE50" i="42"/>
  <c r="AD50" i="42"/>
  <c r="AC50" i="42"/>
  <c r="AB50" i="42"/>
  <c r="AA50" i="42"/>
  <c r="Z50" i="42"/>
  <c r="Y50" i="42"/>
  <c r="X50" i="42"/>
  <c r="W50" i="42"/>
  <c r="V50" i="42"/>
  <c r="U50" i="42"/>
  <c r="T50" i="42"/>
  <c r="S50" i="42"/>
  <c r="R50" i="42"/>
  <c r="Q50" i="42"/>
  <c r="P50" i="42"/>
  <c r="O50" i="42"/>
  <c r="N50" i="42"/>
  <c r="M50" i="42"/>
  <c r="L50" i="42"/>
  <c r="K50" i="42"/>
  <c r="J50" i="42"/>
  <c r="I50" i="42"/>
  <c r="H50" i="42"/>
  <c r="G50" i="42"/>
  <c r="F50" i="42"/>
  <c r="E50" i="42"/>
  <c r="D50" i="42"/>
  <c r="C50" i="42"/>
  <c r="AO49" i="42"/>
  <c r="AG49" i="42"/>
  <c r="AH49" i="42" s="1"/>
  <c r="AO48" i="42"/>
  <c r="AH48" i="42"/>
  <c r="AG48" i="42"/>
  <c r="AO47" i="42"/>
  <c r="AH47" i="42"/>
  <c r="AG47" i="42"/>
  <c r="AO46" i="42"/>
  <c r="AG46" i="42"/>
  <c r="AH46" i="42" s="1"/>
  <c r="AO45" i="42"/>
  <c r="AG45" i="42"/>
  <c r="AH45" i="42" s="1"/>
  <c r="AO44" i="42"/>
  <c r="AH44" i="42"/>
  <c r="AG44" i="42"/>
  <c r="AO43" i="42"/>
  <c r="AG43" i="42"/>
  <c r="AH43" i="42" s="1"/>
  <c r="AO42" i="42"/>
  <c r="AG42" i="42"/>
  <c r="AH42" i="42" s="1"/>
  <c r="AO41" i="42"/>
  <c r="AG41" i="42"/>
  <c r="AH41" i="42" s="1"/>
  <c r="AO40" i="42"/>
  <c r="AH40" i="42"/>
  <c r="AG40" i="42"/>
  <c r="AO39" i="42"/>
  <c r="AH39" i="42"/>
  <c r="AG39" i="42"/>
  <c r="AO38" i="42"/>
  <c r="AG38" i="42"/>
  <c r="AH38" i="42" s="1"/>
  <c r="AO37" i="42"/>
  <c r="AG37" i="42"/>
  <c r="AH37" i="42" s="1"/>
  <c r="AO36" i="42"/>
  <c r="AH36" i="42"/>
  <c r="AG36" i="42"/>
  <c r="AO35" i="42"/>
  <c r="AG35" i="42"/>
  <c r="AH35" i="42" s="1"/>
  <c r="AO34" i="42"/>
  <c r="AG34" i="42"/>
  <c r="AH34" i="42" s="1"/>
  <c r="AO33" i="42"/>
  <c r="AG33" i="42"/>
  <c r="AH33" i="42" s="1"/>
  <c r="AO32" i="42"/>
  <c r="AH32" i="42"/>
  <c r="AG32" i="42"/>
  <c r="AO31" i="42"/>
  <c r="AH31" i="42"/>
  <c r="AG31" i="42"/>
  <c r="AO30" i="42"/>
  <c r="AG30" i="42"/>
  <c r="AH30" i="42" s="1"/>
  <c r="AO29" i="42"/>
  <c r="AG29" i="42"/>
  <c r="AH29" i="42" s="1"/>
  <c r="AO28" i="42"/>
  <c r="AG28" i="42"/>
  <c r="AH28" i="42" s="1"/>
  <c r="AO27" i="42"/>
  <c r="AG27" i="42"/>
  <c r="AH27" i="42" s="1"/>
  <c r="AO26" i="42"/>
  <c r="AG26" i="42"/>
  <c r="AH26" i="42" s="1"/>
  <c r="AO25" i="42"/>
  <c r="AG25" i="42"/>
  <c r="AH25" i="42" s="1"/>
  <c r="AO24" i="42"/>
  <c r="AH24" i="42"/>
  <c r="AG24" i="42"/>
  <c r="AO23" i="42"/>
  <c r="AH23" i="42"/>
  <c r="AG23" i="42"/>
  <c r="AO22" i="42"/>
  <c r="AG22" i="42"/>
  <c r="AH22" i="42" s="1"/>
  <c r="AO21" i="42"/>
  <c r="AG21" i="42"/>
  <c r="AH21" i="42" s="1"/>
  <c r="AO20" i="42"/>
  <c r="AH20" i="42"/>
  <c r="AG20" i="42"/>
  <c r="AO19" i="42"/>
  <c r="AG19" i="42"/>
  <c r="AH19" i="42" s="1"/>
  <c r="AO18" i="42"/>
  <c r="AG18" i="42"/>
  <c r="AH18" i="42" s="1"/>
  <c r="AO17" i="42"/>
  <c r="AG17" i="42"/>
  <c r="AH17" i="42" s="1"/>
  <c r="AH16" i="42"/>
  <c r="AG16" i="42"/>
  <c r="AG50" i="42" s="1"/>
  <c r="E62" i="42" s="1"/>
  <c r="D8" i="42"/>
  <c r="H7" i="42"/>
  <c r="D7" i="42"/>
  <c r="D6" i="42"/>
  <c r="D4" i="42"/>
  <c r="X73" i="42" s="1"/>
  <c r="D3" i="42"/>
  <c r="D2" i="42"/>
  <c r="N52" i="41"/>
  <c r="N53" i="41" s="1"/>
  <c r="G52" i="41"/>
  <c r="G53" i="41" s="1"/>
  <c r="N49" i="41"/>
  <c r="G49" i="41"/>
  <c r="N48" i="41"/>
  <c r="G48" i="41"/>
  <c r="N47" i="41"/>
  <c r="G47" i="41"/>
  <c r="N46" i="41"/>
  <c r="G46" i="41"/>
  <c r="D6" i="41"/>
  <c r="G5" i="41"/>
  <c r="D5" i="41"/>
  <c r="D4" i="41"/>
  <c r="D3" i="41"/>
  <c r="D2" i="41"/>
  <c r="N49" i="40"/>
  <c r="G49" i="40"/>
  <c r="N48" i="40"/>
  <c r="N47" i="40"/>
  <c r="G47" i="40"/>
  <c r="N46" i="40"/>
  <c r="G46" i="40"/>
  <c r="G48" i="40" s="1"/>
  <c r="D6" i="40"/>
  <c r="G5" i="40"/>
  <c r="D5" i="40"/>
  <c r="D4" i="40"/>
  <c r="D3" i="40"/>
  <c r="D2" i="40"/>
  <c r="H46" i="39"/>
  <c r="G46" i="39"/>
  <c r="B13" i="39"/>
  <c r="D9" i="42" s="1"/>
  <c r="AO74" i="38"/>
  <c r="AO73" i="38"/>
  <c r="AO72" i="38"/>
  <c r="AO71" i="38"/>
  <c r="AO70" i="38"/>
  <c r="AO69" i="38"/>
  <c r="AO68" i="38"/>
  <c r="AO67" i="38"/>
  <c r="AO66" i="38"/>
  <c r="AO65" i="38"/>
  <c r="AO64" i="38"/>
  <c r="AO63" i="38"/>
  <c r="R63" i="38"/>
  <c r="AO62" i="38"/>
  <c r="AO61" i="38"/>
  <c r="AO60" i="38"/>
  <c r="AO59" i="38"/>
  <c r="AO58" i="38"/>
  <c r="AO57" i="38"/>
  <c r="AO56" i="38"/>
  <c r="AO55" i="38"/>
  <c r="AO54" i="38"/>
  <c r="AO53" i="38"/>
  <c r="AO52" i="38"/>
  <c r="AO51" i="38"/>
  <c r="AO50" i="38"/>
  <c r="AF50" i="38"/>
  <c r="AE50" i="38"/>
  <c r="AD50" i="38"/>
  <c r="AC50" i="38"/>
  <c r="AB50" i="38"/>
  <c r="AA50" i="38"/>
  <c r="Z50" i="38"/>
  <c r="Y50" i="38"/>
  <c r="X50" i="38"/>
  <c r="W50" i="38"/>
  <c r="V50" i="38"/>
  <c r="U50" i="38"/>
  <c r="T50" i="38"/>
  <c r="S50" i="38"/>
  <c r="R50" i="38"/>
  <c r="Q50" i="38"/>
  <c r="P50" i="38"/>
  <c r="O50" i="38"/>
  <c r="N50" i="38"/>
  <c r="M50" i="38"/>
  <c r="L50" i="38"/>
  <c r="K50" i="38"/>
  <c r="J50" i="38"/>
  <c r="I50" i="38"/>
  <c r="H50" i="38"/>
  <c r="G50" i="38"/>
  <c r="F50" i="38"/>
  <c r="E50" i="38"/>
  <c r="D50" i="38"/>
  <c r="C50" i="38"/>
  <c r="AO49" i="38"/>
  <c r="AH49" i="38"/>
  <c r="AG49" i="38"/>
  <c r="AO48" i="38"/>
  <c r="AG48" i="38"/>
  <c r="AH48" i="38" s="1"/>
  <c r="AO47" i="38"/>
  <c r="AG47" i="38"/>
  <c r="AH47" i="38" s="1"/>
  <c r="AO46" i="38"/>
  <c r="AG46" i="38"/>
  <c r="AH46" i="38" s="1"/>
  <c r="AO45" i="38"/>
  <c r="AG45" i="38"/>
  <c r="AH45" i="38" s="1"/>
  <c r="AO44" i="38"/>
  <c r="AG44" i="38"/>
  <c r="AH44" i="38" s="1"/>
  <c r="AO43" i="38"/>
  <c r="AH43" i="38"/>
  <c r="AG43" i="38"/>
  <c r="AO42" i="38"/>
  <c r="AH42" i="38"/>
  <c r="AG42" i="38"/>
  <c r="AO41" i="38"/>
  <c r="AH41" i="38"/>
  <c r="AG41" i="38"/>
  <c r="AO40" i="38"/>
  <c r="AH40" i="38"/>
  <c r="AG40" i="38"/>
  <c r="AO39" i="38"/>
  <c r="AG39" i="38"/>
  <c r="AH39" i="38" s="1"/>
  <c r="AO38" i="38"/>
  <c r="AG38" i="38"/>
  <c r="AH38" i="38" s="1"/>
  <c r="AO37" i="38"/>
  <c r="AG37" i="38"/>
  <c r="AH37" i="38" s="1"/>
  <c r="AO36" i="38"/>
  <c r="AG36" i="38"/>
  <c r="AH36" i="38" s="1"/>
  <c r="AO35" i="38"/>
  <c r="AH35" i="38"/>
  <c r="AG35" i="38"/>
  <c r="AO34" i="38"/>
  <c r="AH34" i="38"/>
  <c r="AG34" i="38"/>
  <c r="AO33" i="38"/>
  <c r="AH33" i="38"/>
  <c r="AG33" i="38"/>
  <c r="AO32" i="38"/>
  <c r="AH32" i="38"/>
  <c r="AG32" i="38"/>
  <c r="AO31" i="38"/>
  <c r="AG31" i="38"/>
  <c r="AH31" i="38" s="1"/>
  <c r="AO30" i="38"/>
  <c r="AG30" i="38"/>
  <c r="AH30" i="38" s="1"/>
  <c r="AO29" i="38"/>
  <c r="AG29" i="38"/>
  <c r="AH29" i="38" s="1"/>
  <c r="AO28" i="38"/>
  <c r="AG28" i="38"/>
  <c r="AH28" i="38" s="1"/>
  <c r="AO27" i="38"/>
  <c r="AH27" i="38"/>
  <c r="AG27" i="38"/>
  <c r="AO26" i="38"/>
  <c r="AH26" i="38"/>
  <c r="AG26" i="38"/>
  <c r="AO25" i="38"/>
  <c r="AH25" i="38"/>
  <c r="AG25" i="38"/>
  <c r="AO24" i="38"/>
  <c r="AH24" i="38"/>
  <c r="AG24" i="38"/>
  <c r="AO23" i="38"/>
  <c r="AG23" i="38"/>
  <c r="AH23" i="38" s="1"/>
  <c r="AO22" i="38"/>
  <c r="AG22" i="38"/>
  <c r="AH22" i="38" s="1"/>
  <c r="AO21" i="38"/>
  <c r="AG21" i="38"/>
  <c r="AH21" i="38" s="1"/>
  <c r="AO20" i="38"/>
  <c r="AG20" i="38"/>
  <c r="AH20" i="38" s="1"/>
  <c r="AO19" i="38"/>
  <c r="AH19" i="38"/>
  <c r="AG19" i="38"/>
  <c r="AO18" i="38"/>
  <c r="AH18" i="38"/>
  <c r="AG18" i="38"/>
  <c r="AO17" i="38"/>
  <c r="AH17" i="38"/>
  <c r="AG17" i="38"/>
  <c r="AH16" i="38"/>
  <c r="AG16" i="38"/>
  <c r="D8" i="38"/>
  <c r="H7" i="38"/>
  <c r="D7" i="38"/>
  <c r="D6" i="38"/>
  <c r="D4" i="38"/>
  <c r="E61" i="38" s="1"/>
  <c r="D3" i="38"/>
  <c r="D2" i="38"/>
  <c r="AO74" i="37"/>
  <c r="AO73" i="37"/>
  <c r="AO72" i="37"/>
  <c r="AO71" i="37"/>
  <c r="AO70" i="37"/>
  <c r="AO69" i="37"/>
  <c r="AO68" i="37"/>
  <c r="AO67" i="37"/>
  <c r="AO66" i="37"/>
  <c r="AO65" i="37"/>
  <c r="AO64" i="37"/>
  <c r="AO63" i="37"/>
  <c r="R63" i="37"/>
  <c r="AO62" i="37"/>
  <c r="AO61" i="37"/>
  <c r="AO60" i="37"/>
  <c r="AO59" i="37"/>
  <c r="AO58" i="37"/>
  <c r="AO57" i="37"/>
  <c r="AO56" i="37"/>
  <c r="AO55" i="37"/>
  <c r="AO54" i="37"/>
  <c r="AO53" i="37"/>
  <c r="AO52" i="37"/>
  <c r="AO51" i="37"/>
  <c r="AO50" i="37"/>
  <c r="AF50" i="37"/>
  <c r="AE50" i="37"/>
  <c r="AD50" i="37"/>
  <c r="AC50" i="37"/>
  <c r="AB50" i="37"/>
  <c r="AA50" i="37"/>
  <c r="Z50" i="37"/>
  <c r="Y50" i="37"/>
  <c r="X50" i="37"/>
  <c r="W50" i="37"/>
  <c r="V50" i="37"/>
  <c r="U50" i="37"/>
  <c r="T50" i="37"/>
  <c r="S50" i="37"/>
  <c r="R50" i="37"/>
  <c r="Q50" i="37"/>
  <c r="P50" i="37"/>
  <c r="O50" i="37"/>
  <c r="N50" i="37"/>
  <c r="M50" i="37"/>
  <c r="L50" i="37"/>
  <c r="K50" i="37"/>
  <c r="J50" i="37"/>
  <c r="I50" i="37"/>
  <c r="H50" i="37"/>
  <c r="G50" i="37"/>
  <c r="F50" i="37"/>
  <c r="E50" i="37"/>
  <c r="D50" i="37"/>
  <c r="C50" i="37"/>
  <c r="AO49" i="37"/>
  <c r="AG49" i="37"/>
  <c r="AH49" i="37" s="1"/>
  <c r="AO48" i="37"/>
  <c r="AG48" i="37"/>
  <c r="AH48" i="37" s="1"/>
  <c r="AO47" i="37"/>
  <c r="AG47" i="37"/>
  <c r="AH47" i="37" s="1"/>
  <c r="AO46" i="37"/>
  <c r="AG46" i="37"/>
  <c r="AH46" i="37" s="1"/>
  <c r="AO45" i="37"/>
  <c r="AH45" i="37"/>
  <c r="AG45" i="37"/>
  <c r="AO44" i="37"/>
  <c r="AG44" i="37"/>
  <c r="AH44" i="37" s="1"/>
  <c r="AO43" i="37"/>
  <c r="AH43" i="37"/>
  <c r="AG43" i="37"/>
  <c r="AO42" i="37"/>
  <c r="AH42" i="37"/>
  <c r="AG42" i="37"/>
  <c r="AO41" i="37"/>
  <c r="AG41" i="37"/>
  <c r="AH41" i="37" s="1"/>
  <c r="AO40" i="37"/>
  <c r="AG40" i="37"/>
  <c r="AH40" i="37" s="1"/>
  <c r="AO39" i="37"/>
  <c r="AG39" i="37"/>
  <c r="AH39" i="37" s="1"/>
  <c r="AO38" i="37"/>
  <c r="AG38" i="37"/>
  <c r="AH38" i="37" s="1"/>
  <c r="AO37" i="37"/>
  <c r="AH37" i="37"/>
  <c r="AG37" i="37"/>
  <c r="AO36" i="37"/>
  <c r="AG36" i="37"/>
  <c r="AH36" i="37" s="1"/>
  <c r="AO35" i="37"/>
  <c r="AH35" i="37"/>
  <c r="AG35" i="37"/>
  <c r="AO34" i="37"/>
  <c r="AH34" i="37"/>
  <c r="AG34" i="37"/>
  <c r="AO33" i="37"/>
  <c r="AG33" i="37"/>
  <c r="AH33" i="37" s="1"/>
  <c r="AO32" i="37"/>
  <c r="AG32" i="37"/>
  <c r="AH32" i="37" s="1"/>
  <c r="AO31" i="37"/>
  <c r="AH31" i="37"/>
  <c r="AG31" i="37"/>
  <c r="AO30" i="37"/>
  <c r="AG30" i="37"/>
  <c r="AH30" i="37" s="1"/>
  <c r="AO29" i="37"/>
  <c r="AH29" i="37"/>
  <c r="AG29" i="37"/>
  <c r="AO28" i="37"/>
  <c r="AG28" i="37"/>
  <c r="AH28" i="37" s="1"/>
  <c r="AO27" i="37"/>
  <c r="AH27" i="37"/>
  <c r="AG27" i="37"/>
  <c r="AO26" i="37"/>
  <c r="AG26" i="37"/>
  <c r="AH26" i="37" s="1"/>
  <c r="AO25" i="37"/>
  <c r="AG25" i="37"/>
  <c r="AH25" i="37" s="1"/>
  <c r="AO24" i="37"/>
  <c r="AG24" i="37"/>
  <c r="AH24" i="37" s="1"/>
  <c r="AO23" i="37"/>
  <c r="AG23" i="37"/>
  <c r="AH23" i="37" s="1"/>
  <c r="AO22" i="37"/>
  <c r="AG22" i="37"/>
  <c r="AH22" i="37" s="1"/>
  <c r="AO21" i="37"/>
  <c r="AH21" i="37"/>
  <c r="AG21" i="37"/>
  <c r="AO20" i="37"/>
  <c r="AH20" i="37"/>
  <c r="AG20" i="37"/>
  <c r="AO19" i="37"/>
  <c r="AH19" i="37"/>
  <c r="AG19" i="37"/>
  <c r="AO18" i="37"/>
  <c r="AG18" i="37"/>
  <c r="AH18" i="37" s="1"/>
  <c r="AO17" i="37"/>
  <c r="AH17" i="37"/>
  <c r="AG17" i="37"/>
  <c r="AG16" i="37"/>
  <c r="AH16" i="37" s="1"/>
  <c r="D8" i="37"/>
  <c r="H7" i="37"/>
  <c r="D7" i="37"/>
  <c r="D6" i="37"/>
  <c r="D4" i="37"/>
  <c r="E61" i="37" s="1"/>
  <c r="D3" i="37"/>
  <c r="D2" i="37"/>
  <c r="AO74" i="36"/>
  <c r="AO73" i="36"/>
  <c r="AO72" i="36"/>
  <c r="AO71" i="36"/>
  <c r="AO70" i="36"/>
  <c r="AO69" i="36"/>
  <c r="AO68" i="36"/>
  <c r="AO67" i="36"/>
  <c r="AO66" i="36"/>
  <c r="AO65" i="36"/>
  <c r="AO64" i="36"/>
  <c r="AO63" i="36"/>
  <c r="R63" i="36"/>
  <c r="AO62" i="36"/>
  <c r="AO61" i="36"/>
  <c r="AO60" i="36"/>
  <c r="AO59" i="36"/>
  <c r="AO58" i="36"/>
  <c r="AO57" i="36"/>
  <c r="AO56" i="36"/>
  <c r="AO55" i="36"/>
  <c r="AO54" i="36"/>
  <c r="AO53" i="36"/>
  <c r="AO52" i="36"/>
  <c r="AO51" i="36"/>
  <c r="AO50" i="36"/>
  <c r="AF50" i="36"/>
  <c r="AE50" i="36"/>
  <c r="AD50" i="36"/>
  <c r="AC50" i="36"/>
  <c r="AB50" i="36"/>
  <c r="AA50" i="36"/>
  <c r="Z50" i="36"/>
  <c r="Y50" i="36"/>
  <c r="X50" i="36"/>
  <c r="W50" i="36"/>
  <c r="V50" i="36"/>
  <c r="U50" i="36"/>
  <c r="T50" i="36"/>
  <c r="S50" i="36"/>
  <c r="R50" i="36"/>
  <c r="Q50" i="36"/>
  <c r="P50" i="36"/>
  <c r="O50" i="36"/>
  <c r="N50" i="36"/>
  <c r="M50" i="36"/>
  <c r="L50" i="36"/>
  <c r="K50" i="36"/>
  <c r="J50" i="36"/>
  <c r="I50" i="36"/>
  <c r="H50" i="36"/>
  <c r="G50" i="36"/>
  <c r="F50" i="36"/>
  <c r="E50" i="36"/>
  <c r="D50" i="36"/>
  <c r="C50" i="36"/>
  <c r="AO49" i="36"/>
  <c r="AG49" i="36"/>
  <c r="AH49" i="36" s="1"/>
  <c r="AO48" i="36"/>
  <c r="AG48" i="36"/>
  <c r="AH48" i="36" s="1"/>
  <c r="AO47" i="36"/>
  <c r="AH47" i="36"/>
  <c r="AG47" i="36"/>
  <c r="AO46" i="36"/>
  <c r="AG46" i="36"/>
  <c r="AH46" i="36" s="1"/>
  <c r="AO45" i="36"/>
  <c r="AH45" i="36"/>
  <c r="AG45" i="36"/>
  <c r="AO44" i="36"/>
  <c r="AH44" i="36"/>
  <c r="AG44" i="36"/>
  <c r="AO43" i="36"/>
  <c r="AH43" i="36"/>
  <c r="AG43" i="36"/>
  <c r="AO42" i="36"/>
  <c r="AG42" i="36"/>
  <c r="AH42" i="36" s="1"/>
  <c r="AO41" i="36"/>
  <c r="AG41" i="36"/>
  <c r="AH41" i="36" s="1"/>
  <c r="AO40" i="36"/>
  <c r="AG40" i="36"/>
  <c r="AH40" i="36" s="1"/>
  <c r="AO39" i="36"/>
  <c r="AH39" i="36"/>
  <c r="AG39" i="36"/>
  <c r="AO38" i="36"/>
  <c r="AG38" i="36"/>
  <c r="AH38" i="36" s="1"/>
  <c r="AO37" i="36"/>
  <c r="AH37" i="36"/>
  <c r="AG37" i="36"/>
  <c r="AO36" i="36"/>
  <c r="AH36" i="36"/>
  <c r="AG36" i="36"/>
  <c r="AO35" i="36"/>
  <c r="AH35" i="36"/>
  <c r="AG35" i="36"/>
  <c r="AO34" i="36"/>
  <c r="AG34" i="36"/>
  <c r="AH34" i="36" s="1"/>
  <c r="AO33" i="36"/>
  <c r="AG33" i="36"/>
  <c r="AH33" i="36" s="1"/>
  <c r="AO32" i="36"/>
  <c r="AG32" i="36"/>
  <c r="AH32" i="36" s="1"/>
  <c r="AO31" i="36"/>
  <c r="AH31" i="36"/>
  <c r="AG31" i="36"/>
  <c r="AO30" i="36"/>
  <c r="AG30" i="36"/>
  <c r="AH30" i="36" s="1"/>
  <c r="AO29" i="36"/>
  <c r="AH29" i="36"/>
  <c r="AG29" i="36"/>
  <c r="AO28" i="36"/>
  <c r="AG28" i="36"/>
  <c r="AH28" i="36" s="1"/>
  <c r="AO27" i="36"/>
  <c r="AH27" i="36"/>
  <c r="AG27" i="36"/>
  <c r="AO26" i="36"/>
  <c r="AG26" i="36"/>
  <c r="AH26" i="36" s="1"/>
  <c r="AO25" i="36"/>
  <c r="AG25" i="36"/>
  <c r="AH25" i="36" s="1"/>
  <c r="AO24" i="36"/>
  <c r="AG24" i="36"/>
  <c r="AH24" i="36" s="1"/>
  <c r="AO23" i="36"/>
  <c r="AH23" i="36"/>
  <c r="AG23" i="36"/>
  <c r="AO22" i="36"/>
  <c r="AG22" i="36"/>
  <c r="AH22" i="36" s="1"/>
  <c r="AO21" i="36"/>
  <c r="AH21" i="36"/>
  <c r="AG21" i="36"/>
  <c r="AO20" i="36"/>
  <c r="AG20" i="36"/>
  <c r="AH20" i="36" s="1"/>
  <c r="AO19" i="36"/>
  <c r="AH19" i="36"/>
  <c r="AG19" i="36"/>
  <c r="AO18" i="36"/>
  <c r="AG18" i="36"/>
  <c r="AH18" i="36" s="1"/>
  <c r="AO17" i="36"/>
  <c r="AH17" i="36"/>
  <c r="AG17" i="36"/>
  <c r="AG16" i="36"/>
  <c r="AG50" i="36" s="1"/>
  <c r="E62" i="36" s="1"/>
  <c r="D8" i="36"/>
  <c r="H7" i="36"/>
  <c r="D7" i="36"/>
  <c r="D6" i="36"/>
  <c r="D4" i="36"/>
  <c r="X71" i="36" s="1"/>
  <c r="D3" i="36"/>
  <c r="D2" i="36"/>
  <c r="AO74" i="35"/>
  <c r="AO73" i="35"/>
  <c r="AO72" i="35"/>
  <c r="AO71" i="35"/>
  <c r="AO70" i="35"/>
  <c r="AO69" i="35"/>
  <c r="AO68" i="35"/>
  <c r="AO67" i="35"/>
  <c r="AO66" i="35"/>
  <c r="AO65" i="35"/>
  <c r="AO64" i="35"/>
  <c r="AO63" i="35"/>
  <c r="R63" i="35"/>
  <c r="AO62" i="35"/>
  <c r="AO61" i="35"/>
  <c r="AO60" i="35"/>
  <c r="AO59" i="35"/>
  <c r="AO58" i="35"/>
  <c r="AO57" i="35"/>
  <c r="AO56" i="35"/>
  <c r="AO55" i="35"/>
  <c r="AO54" i="35"/>
  <c r="AO53" i="35"/>
  <c r="AO52" i="35"/>
  <c r="AO51" i="35"/>
  <c r="AO50" i="35"/>
  <c r="AF50" i="35"/>
  <c r="AE50" i="35"/>
  <c r="AD50" i="35"/>
  <c r="AC50" i="35"/>
  <c r="AB50" i="35"/>
  <c r="AA50" i="35"/>
  <c r="Z50" i="35"/>
  <c r="Y50" i="35"/>
  <c r="X50" i="35"/>
  <c r="W50" i="35"/>
  <c r="V50" i="35"/>
  <c r="U50" i="35"/>
  <c r="T50" i="35"/>
  <c r="S50" i="35"/>
  <c r="R50" i="35"/>
  <c r="Q50" i="35"/>
  <c r="P50" i="35"/>
  <c r="O50" i="35"/>
  <c r="N50" i="35"/>
  <c r="M50" i="35"/>
  <c r="L50" i="35"/>
  <c r="K50" i="35"/>
  <c r="J50" i="35"/>
  <c r="I50" i="35"/>
  <c r="H50" i="35"/>
  <c r="G50" i="35"/>
  <c r="F50" i="35"/>
  <c r="E50" i="35"/>
  <c r="D50" i="35"/>
  <c r="C50" i="35"/>
  <c r="AO49" i="35"/>
  <c r="AH49" i="35"/>
  <c r="AG49" i="35"/>
  <c r="AO48" i="35"/>
  <c r="AH48" i="35"/>
  <c r="AG48" i="35"/>
  <c r="AO47" i="35"/>
  <c r="AH47" i="35"/>
  <c r="AG47" i="35"/>
  <c r="AO46" i="35"/>
  <c r="AG46" i="35"/>
  <c r="AH46" i="35" s="1"/>
  <c r="AO45" i="35"/>
  <c r="AG45" i="35"/>
  <c r="AH45" i="35" s="1"/>
  <c r="AO44" i="35"/>
  <c r="AG44" i="35"/>
  <c r="AH44" i="35" s="1"/>
  <c r="AO43" i="35"/>
  <c r="AH43" i="35"/>
  <c r="AG43" i="35"/>
  <c r="AO42" i="35"/>
  <c r="AG42" i="35"/>
  <c r="AH42" i="35" s="1"/>
  <c r="AO41" i="35"/>
  <c r="AH41" i="35"/>
  <c r="AG41" i="35"/>
  <c r="AO40" i="35"/>
  <c r="AH40" i="35"/>
  <c r="AG40" i="35"/>
  <c r="AO39" i="35"/>
  <c r="AH39" i="35"/>
  <c r="AG39" i="35"/>
  <c r="AO38" i="35"/>
  <c r="AG38" i="35"/>
  <c r="AH38" i="35" s="1"/>
  <c r="AO37" i="35"/>
  <c r="AG37" i="35"/>
  <c r="AH37" i="35" s="1"/>
  <c r="AO36" i="35"/>
  <c r="AG36" i="35"/>
  <c r="AH36" i="35" s="1"/>
  <c r="AO35" i="35"/>
  <c r="AH35" i="35"/>
  <c r="AG35" i="35"/>
  <c r="AO34" i="35"/>
  <c r="AG34" i="35"/>
  <c r="AH34" i="35" s="1"/>
  <c r="AO33" i="35"/>
  <c r="AH33" i="35"/>
  <c r="AG33" i="35"/>
  <c r="AO32" i="35"/>
  <c r="AH32" i="35"/>
  <c r="AG32" i="35"/>
  <c r="AO31" i="35"/>
  <c r="AH31" i="35"/>
  <c r="AG31" i="35"/>
  <c r="AO30" i="35"/>
  <c r="AG30" i="35"/>
  <c r="AH30" i="35" s="1"/>
  <c r="AO29" i="35"/>
  <c r="AH29" i="35"/>
  <c r="AG29" i="35"/>
  <c r="AO28" i="35"/>
  <c r="AG28" i="35"/>
  <c r="AH28" i="35" s="1"/>
  <c r="AO27" i="35"/>
  <c r="AH27" i="35"/>
  <c r="AG27" i="35"/>
  <c r="AO26" i="35"/>
  <c r="AG26" i="35"/>
  <c r="AH26" i="35" s="1"/>
  <c r="AO25" i="35"/>
  <c r="AH25" i="35"/>
  <c r="AG25" i="35"/>
  <c r="AO24" i="35"/>
  <c r="AH24" i="35"/>
  <c r="AG24" i="35"/>
  <c r="AO23" i="35"/>
  <c r="AH23" i="35"/>
  <c r="AG23" i="35"/>
  <c r="AO22" i="35"/>
  <c r="AG22" i="35"/>
  <c r="AH22" i="35" s="1"/>
  <c r="AO21" i="35"/>
  <c r="AH21" i="35"/>
  <c r="AG21" i="35"/>
  <c r="AO20" i="35"/>
  <c r="AG20" i="35"/>
  <c r="AH20" i="35" s="1"/>
  <c r="AO19" i="35"/>
  <c r="AH19" i="35"/>
  <c r="AG19" i="35"/>
  <c r="AO18" i="35"/>
  <c r="AG18" i="35"/>
  <c r="AG50" i="35" s="1"/>
  <c r="E62" i="35" s="1"/>
  <c r="AO17" i="35"/>
  <c r="AH17" i="35"/>
  <c r="AG17" i="35"/>
  <c r="AG16" i="35"/>
  <c r="AH16" i="35" s="1"/>
  <c r="D8" i="35"/>
  <c r="H7" i="35"/>
  <c r="D7" i="35"/>
  <c r="D6" i="35"/>
  <c r="D4" i="35"/>
  <c r="K61" i="35" s="1"/>
  <c r="D3" i="35"/>
  <c r="D2" i="35"/>
  <c r="N49" i="34"/>
  <c r="G49" i="34"/>
  <c r="N47" i="34"/>
  <c r="G47" i="34"/>
  <c r="N46" i="34"/>
  <c r="N52" i="34" s="1"/>
  <c r="N53" i="34" s="1"/>
  <c r="G46" i="34"/>
  <c r="G52" i="34" s="1"/>
  <c r="D6" i="34"/>
  <c r="G5" i="34"/>
  <c r="D5" i="34"/>
  <c r="D4" i="34"/>
  <c r="D3" i="34"/>
  <c r="D2" i="34"/>
  <c r="N49" i="33"/>
  <c r="G49" i="33"/>
  <c r="N47" i="33"/>
  <c r="G47" i="33"/>
  <c r="N46" i="33"/>
  <c r="N48" i="33" s="1"/>
  <c r="G46" i="33"/>
  <c r="G48" i="33" s="1"/>
  <c r="D6" i="33"/>
  <c r="G5" i="33"/>
  <c r="D5" i="33"/>
  <c r="D4" i="33"/>
  <c r="D3" i="33"/>
  <c r="D2" i="33"/>
  <c r="H46" i="32"/>
  <c r="G46" i="32"/>
  <c r="B13" i="32"/>
  <c r="D9" i="35" s="1"/>
  <c r="D10" i="35" s="1"/>
  <c r="AO74" i="31"/>
  <c r="AO73" i="31"/>
  <c r="AO72" i="31"/>
  <c r="AO71" i="31"/>
  <c r="AO70" i="31"/>
  <c r="AO69" i="31"/>
  <c r="AO68" i="31"/>
  <c r="AO67" i="31"/>
  <c r="AO66" i="31"/>
  <c r="AO65" i="31"/>
  <c r="AO64" i="31"/>
  <c r="AO63" i="31"/>
  <c r="R63" i="31"/>
  <c r="AO62" i="31"/>
  <c r="AO61" i="31"/>
  <c r="AO60" i="31"/>
  <c r="AO59" i="31"/>
  <c r="AO58" i="31"/>
  <c r="AO57" i="31"/>
  <c r="AO56" i="31"/>
  <c r="AO55" i="31"/>
  <c r="AO54" i="31"/>
  <c r="AO53" i="31"/>
  <c r="AO52" i="31"/>
  <c r="AO51" i="31"/>
  <c r="AO50" i="31"/>
  <c r="AF50" i="31"/>
  <c r="AE50" i="31"/>
  <c r="AD50" i="31"/>
  <c r="AC50" i="31"/>
  <c r="AB50" i="31"/>
  <c r="AA50" i="31"/>
  <c r="Z50" i="31"/>
  <c r="Y50" i="31"/>
  <c r="X50" i="31"/>
  <c r="W50" i="31"/>
  <c r="V50" i="31"/>
  <c r="U50" i="31"/>
  <c r="T50" i="31"/>
  <c r="S50" i="31"/>
  <c r="R50" i="31"/>
  <c r="Q50" i="31"/>
  <c r="P50" i="31"/>
  <c r="O50" i="31"/>
  <c r="N50" i="31"/>
  <c r="M50" i="31"/>
  <c r="L50" i="31"/>
  <c r="K50" i="31"/>
  <c r="J50" i="31"/>
  <c r="I50" i="31"/>
  <c r="H50" i="31"/>
  <c r="G50" i="31"/>
  <c r="F50" i="31"/>
  <c r="E50" i="31"/>
  <c r="D50" i="31"/>
  <c r="C50" i="31"/>
  <c r="AO49" i="31"/>
  <c r="AH49" i="31"/>
  <c r="AG49" i="31"/>
  <c r="AO48" i="31"/>
  <c r="AG48" i="31"/>
  <c r="AH48" i="31" s="1"/>
  <c r="AO47" i="31"/>
  <c r="AG47" i="31"/>
  <c r="AH47" i="31" s="1"/>
  <c r="AO46" i="31"/>
  <c r="AG46" i="31"/>
  <c r="AH46" i="31" s="1"/>
  <c r="AO45" i="31"/>
  <c r="AG45" i="31"/>
  <c r="AH45" i="31" s="1"/>
  <c r="AO44" i="31"/>
  <c r="AG44" i="31"/>
  <c r="AH44" i="31" s="1"/>
  <c r="AO43" i="31"/>
  <c r="AH43" i="31"/>
  <c r="AG43" i="31"/>
  <c r="AO42" i="31"/>
  <c r="AH42" i="31"/>
  <c r="AG42" i="31"/>
  <c r="AO41" i="31"/>
  <c r="AH41" i="31"/>
  <c r="AG41" i="31"/>
  <c r="AO40" i="31"/>
  <c r="AG40" i="31"/>
  <c r="AH40" i="31" s="1"/>
  <c r="AO39" i="31"/>
  <c r="AG39" i="31"/>
  <c r="AH39" i="31" s="1"/>
  <c r="AO38" i="31"/>
  <c r="AG38" i="31"/>
  <c r="AH38" i="31" s="1"/>
  <c r="AO37" i="31"/>
  <c r="AG37" i="31"/>
  <c r="AH37" i="31" s="1"/>
  <c r="AO36" i="31"/>
  <c r="AG36" i="31"/>
  <c r="AH36" i="31" s="1"/>
  <c r="AO35" i="31"/>
  <c r="AH35" i="31"/>
  <c r="AG35" i="31"/>
  <c r="AO34" i="31"/>
  <c r="AH34" i="31"/>
  <c r="AG34" i="31"/>
  <c r="AO33" i="31"/>
  <c r="AH33" i="31"/>
  <c r="AG33" i="31"/>
  <c r="AO32" i="31"/>
  <c r="AG32" i="31"/>
  <c r="AH32" i="31" s="1"/>
  <c r="AO31" i="31"/>
  <c r="AG31" i="31"/>
  <c r="AH31" i="31" s="1"/>
  <c r="AO30" i="31"/>
  <c r="AG30" i="31"/>
  <c r="AH30" i="31" s="1"/>
  <c r="AO29" i="31"/>
  <c r="AG29" i="31"/>
  <c r="AH29" i="31" s="1"/>
  <c r="AO28" i="31"/>
  <c r="AG28" i="31"/>
  <c r="AH28" i="31" s="1"/>
  <c r="AO27" i="31"/>
  <c r="AH27" i="31"/>
  <c r="AG27" i="31"/>
  <c r="AO26" i="31"/>
  <c r="AH26" i="31"/>
  <c r="AG26" i="31"/>
  <c r="AO25" i="31"/>
  <c r="AH25" i="31"/>
  <c r="AG25" i="31"/>
  <c r="AO24" i="31"/>
  <c r="AG24" i="31"/>
  <c r="AH24" i="31" s="1"/>
  <c r="AO23" i="31"/>
  <c r="AG23" i="31"/>
  <c r="AH23" i="31" s="1"/>
  <c r="AO22" i="31"/>
  <c r="AG22" i="31"/>
  <c r="AH22" i="31" s="1"/>
  <c r="AO21" i="31"/>
  <c r="AG21" i="31"/>
  <c r="AH21" i="31" s="1"/>
  <c r="AO20" i="31"/>
  <c r="AG20" i="31"/>
  <c r="AG50" i="31" s="1"/>
  <c r="E62" i="31" s="1"/>
  <c r="AO19" i="31"/>
  <c r="AH19" i="31"/>
  <c r="AG19" i="31"/>
  <c r="AO18" i="31"/>
  <c r="AH18" i="31"/>
  <c r="AG18" i="31"/>
  <c r="AO17" i="31"/>
  <c r="AH17" i="31"/>
  <c r="AG17" i="31"/>
  <c r="AH16" i="31"/>
  <c r="AG16" i="31"/>
  <c r="D8" i="31"/>
  <c r="H7" i="31"/>
  <c r="D7" i="31"/>
  <c r="D6" i="31"/>
  <c r="D4" i="31"/>
  <c r="E61" i="31" s="1"/>
  <c r="D3" i="31"/>
  <c r="D2" i="31"/>
  <c r="AO74" i="30"/>
  <c r="AO73" i="30"/>
  <c r="AO72" i="30"/>
  <c r="AO71" i="30"/>
  <c r="AO70" i="30"/>
  <c r="AO69" i="30"/>
  <c r="AO68" i="30"/>
  <c r="AO67" i="30"/>
  <c r="AO66" i="30"/>
  <c r="AO65" i="30"/>
  <c r="AO64" i="30"/>
  <c r="AO63" i="30"/>
  <c r="R63" i="30"/>
  <c r="AO62" i="30"/>
  <c r="AO61" i="30"/>
  <c r="AO60" i="30"/>
  <c r="AO59" i="30"/>
  <c r="AO58" i="30"/>
  <c r="AO57" i="30"/>
  <c r="AO56" i="30"/>
  <c r="AO55" i="30"/>
  <c r="AO54" i="30"/>
  <c r="AO53" i="30"/>
  <c r="AO52" i="30"/>
  <c r="AO51" i="30"/>
  <c r="AO50" i="30"/>
  <c r="AF50" i="30"/>
  <c r="AE50" i="30"/>
  <c r="AD50" i="30"/>
  <c r="AC50" i="30"/>
  <c r="AB50" i="30"/>
  <c r="AA50" i="30"/>
  <c r="Z50" i="30"/>
  <c r="Y50" i="30"/>
  <c r="X50" i="30"/>
  <c r="W50" i="30"/>
  <c r="V50" i="30"/>
  <c r="U50" i="30"/>
  <c r="T50" i="30"/>
  <c r="S50" i="30"/>
  <c r="R50" i="30"/>
  <c r="Q50" i="30"/>
  <c r="P50" i="30"/>
  <c r="O50" i="30"/>
  <c r="N50" i="30"/>
  <c r="M50" i="30"/>
  <c r="L50" i="30"/>
  <c r="K50" i="30"/>
  <c r="J50" i="30"/>
  <c r="I50" i="30"/>
  <c r="H50" i="30"/>
  <c r="G50" i="30"/>
  <c r="F50" i="30"/>
  <c r="E50" i="30"/>
  <c r="D50" i="30"/>
  <c r="C50" i="30"/>
  <c r="AO49" i="30"/>
  <c r="AG49" i="30"/>
  <c r="AH49" i="30" s="1"/>
  <c r="AO48" i="30"/>
  <c r="AG48" i="30"/>
  <c r="AH48" i="30" s="1"/>
  <c r="AO47" i="30"/>
  <c r="AG47" i="30"/>
  <c r="AH47" i="30" s="1"/>
  <c r="AO46" i="30"/>
  <c r="AG46" i="30"/>
  <c r="AH46" i="30" s="1"/>
  <c r="AO45" i="30"/>
  <c r="AH45" i="30"/>
  <c r="AG45" i="30"/>
  <c r="AO44" i="30"/>
  <c r="AH44" i="30"/>
  <c r="AG44" i="30"/>
  <c r="AO43" i="30"/>
  <c r="AH43" i="30"/>
  <c r="AG43" i="30"/>
  <c r="AO42" i="30"/>
  <c r="AG42" i="30"/>
  <c r="AH42" i="30" s="1"/>
  <c r="AO41" i="30"/>
  <c r="AG41" i="30"/>
  <c r="AH41" i="30" s="1"/>
  <c r="AO40" i="30"/>
  <c r="AG40" i="30"/>
  <c r="AH40" i="30" s="1"/>
  <c r="AO39" i="30"/>
  <c r="AG39" i="30"/>
  <c r="AH39" i="30" s="1"/>
  <c r="AO38" i="30"/>
  <c r="AG38" i="30"/>
  <c r="AH38" i="30" s="1"/>
  <c r="AO37" i="30"/>
  <c r="AH37" i="30"/>
  <c r="AG37" i="30"/>
  <c r="AO36" i="30"/>
  <c r="AH36" i="30"/>
  <c r="AG36" i="30"/>
  <c r="AO35" i="30"/>
  <c r="AH35" i="30"/>
  <c r="AG35" i="30"/>
  <c r="AO34" i="30"/>
  <c r="AG34" i="30"/>
  <c r="AH34" i="30" s="1"/>
  <c r="AO33" i="30"/>
  <c r="AG33" i="30"/>
  <c r="AH33" i="30" s="1"/>
  <c r="AO32" i="30"/>
  <c r="AG32" i="30"/>
  <c r="AH32" i="30" s="1"/>
  <c r="AO31" i="30"/>
  <c r="AG31" i="30"/>
  <c r="AH31" i="30" s="1"/>
  <c r="AO30" i="30"/>
  <c r="AG30" i="30"/>
  <c r="AH30" i="30" s="1"/>
  <c r="AO29" i="30"/>
  <c r="AH29" i="30"/>
  <c r="AG29" i="30"/>
  <c r="AO28" i="30"/>
  <c r="AH28" i="30"/>
  <c r="AG28" i="30"/>
  <c r="AO27" i="30"/>
  <c r="AH27" i="30"/>
  <c r="AG27" i="30"/>
  <c r="AO26" i="30"/>
  <c r="AG26" i="30"/>
  <c r="AH26" i="30" s="1"/>
  <c r="AO25" i="30"/>
  <c r="AG25" i="30"/>
  <c r="AH25" i="30" s="1"/>
  <c r="AO24" i="30"/>
  <c r="AG24" i="30"/>
  <c r="AH24" i="30" s="1"/>
  <c r="AO23" i="30"/>
  <c r="AG23" i="30"/>
  <c r="AH23" i="30" s="1"/>
  <c r="AO22" i="30"/>
  <c r="AG22" i="30"/>
  <c r="AH22" i="30" s="1"/>
  <c r="AO21" i="30"/>
  <c r="AH21" i="30"/>
  <c r="AG21" i="30"/>
  <c r="AO20" i="30"/>
  <c r="AH20" i="30"/>
  <c r="AG20" i="30"/>
  <c r="AO19" i="30"/>
  <c r="AH19" i="30"/>
  <c r="AG19" i="30"/>
  <c r="AO18" i="30"/>
  <c r="AH18" i="30"/>
  <c r="AG18" i="30"/>
  <c r="AO17" i="30"/>
  <c r="AG17" i="30"/>
  <c r="AH17" i="30" s="1"/>
  <c r="AG16" i="30"/>
  <c r="AH16" i="30" s="1"/>
  <c r="D8" i="30"/>
  <c r="H7" i="30"/>
  <c r="D7" i="30"/>
  <c r="D6" i="30"/>
  <c r="D4" i="30"/>
  <c r="E61" i="30" s="1"/>
  <c r="D3" i="30"/>
  <c r="D2" i="30"/>
  <c r="AO74" i="29"/>
  <c r="AO73" i="29"/>
  <c r="AO72" i="29"/>
  <c r="AO71" i="29"/>
  <c r="AO70" i="29"/>
  <c r="AO69" i="29"/>
  <c r="AO68" i="29"/>
  <c r="AO67" i="29"/>
  <c r="AO66" i="29"/>
  <c r="AO65" i="29"/>
  <c r="AO64" i="29"/>
  <c r="AO63" i="29"/>
  <c r="R63" i="29"/>
  <c r="AO62" i="29"/>
  <c r="AO61" i="29"/>
  <c r="AO60" i="29"/>
  <c r="AO59" i="29"/>
  <c r="AO58" i="29"/>
  <c r="AO57" i="29"/>
  <c r="AO56" i="29"/>
  <c r="AO55" i="29"/>
  <c r="AO54" i="29"/>
  <c r="AO53" i="29"/>
  <c r="AO52" i="29"/>
  <c r="AO51" i="29"/>
  <c r="AO50" i="29"/>
  <c r="AF50" i="29"/>
  <c r="AE50" i="29"/>
  <c r="AD50" i="29"/>
  <c r="AC50" i="29"/>
  <c r="AB50" i="29"/>
  <c r="AA50" i="29"/>
  <c r="Z50" i="29"/>
  <c r="Y50" i="29"/>
  <c r="X50" i="29"/>
  <c r="W50" i="29"/>
  <c r="V50" i="29"/>
  <c r="U50" i="29"/>
  <c r="T50" i="29"/>
  <c r="S50" i="29"/>
  <c r="R50" i="29"/>
  <c r="Q50" i="29"/>
  <c r="P50" i="29"/>
  <c r="O50" i="29"/>
  <c r="N50" i="29"/>
  <c r="M50" i="29"/>
  <c r="L50" i="29"/>
  <c r="K50" i="29"/>
  <c r="J50" i="29"/>
  <c r="I50" i="29"/>
  <c r="H50" i="29"/>
  <c r="G50" i="29"/>
  <c r="F50" i="29"/>
  <c r="E50" i="29"/>
  <c r="D50" i="29"/>
  <c r="C50" i="29"/>
  <c r="AO49" i="29"/>
  <c r="AG49" i="29"/>
  <c r="AH49" i="29" s="1"/>
  <c r="AO48" i="29"/>
  <c r="AG48" i="29"/>
  <c r="AH48" i="29" s="1"/>
  <c r="AO47" i="29"/>
  <c r="AH47" i="29"/>
  <c r="AG47" i="29"/>
  <c r="AO46" i="29"/>
  <c r="AH46" i="29"/>
  <c r="AG46" i="29"/>
  <c r="AO45" i="29"/>
  <c r="AH45" i="29"/>
  <c r="AG45" i="29"/>
  <c r="AO44" i="29"/>
  <c r="AG44" i="29"/>
  <c r="AH44" i="29" s="1"/>
  <c r="AO43" i="29"/>
  <c r="AH43" i="29"/>
  <c r="AG43" i="29"/>
  <c r="AO42" i="29"/>
  <c r="AG42" i="29"/>
  <c r="AH42" i="29" s="1"/>
  <c r="AO41" i="29"/>
  <c r="AG41" i="29"/>
  <c r="AH41" i="29" s="1"/>
  <c r="AO40" i="29"/>
  <c r="AG40" i="29"/>
  <c r="AH40" i="29" s="1"/>
  <c r="AO39" i="29"/>
  <c r="AH39" i="29"/>
  <c r="AG39" i="29"/>
  <c r="AO38" i="29"/>
  <c r="AH38" i="29"/>
  <c r="AG38" i="29"/>
  <c r="AO37" i="29"/>
  <c r="AH37" i="29"/>
  <c r="AG37" i="29"/>
  <c r="AO36" i="29"/>
  <c r="AG36" i="29"/>
  <c r="AH36" i="29" s="1"/>
  <c r="AO35" i="29"/>
  <c r="AH35" i="29"/>
  <c r="AG35" i="29"/>
  <c r="AO34" i="29"/>
  <c r="AG34" i="29"/>
  <c r="AH34" i="29" s="1"/>
  <c r="AO33" i="29"/>
  <c r="AG33" i="29"/>
  <c r="AH33" i="29" s="1"/>
  <c r="AO32" i="29"/>
  <c r="AG32" i="29"/>
  <c r="AH32" i="29" s="1"/>
  <c r="AO31" i="29"/>
  <c r="AH31" i="29"/>
  <c r="AG31" i="29"/>
  <c r="AO30" i="29"/>
  <c r="AH30" i="29"/>
  <c r="AG30" i="29"/>
  <c r="AO29" i="29"/>
  <c r="AH29" i="29"/>
  <c r="AG29" i="29"/>
  <c r="AO28" i="29"/>
  <c r="AG28" i="29"/>
  <c r="AH28" i="29" s="1"/>
  <c r="AO27" i="29"/>
  <c r="AH27" i="29"/>
  <c r="AG27" i="29"/>
  <c r="AO26" i="29"/>
  <c r="AG26" i="29"/>
  <c r="AH26" i="29" s="1"/>
  <c r="AO25" i="29"/>
  <c r="AG25" i="29"/>
  <c r="AH25" i="29" s="1"/>
  <c r="AO24" i="29"/>
  <c r="AG24" i="29"/>
  <c r="AH24" i="29" s="1"/>
  <c r="AO23" i="29"/>
  <c r="AH23" i="29"/>
  <c r="AG23" i="29"/>
  <c r="AO22" i="29"/>
  <c r="AH22" i="29"/>
  <c r="AG22" i="29"/>
  <c r="AO21" i="29"/>
  <c r="AH21" i="29"/>
  <c r="AG21" i="29"/>
  <c r="AO20" i="29"/>
  <c r="AG20" i="29"/>
  <c r="AH20" i="29" s="1"/>
  <c r="AO19" i="29"/>
  <c r="AH19" i="29"/>
  <c r="AG19" i="29"/>
  <c r="AO18" i="29"/>
  <c r="AG18" i="29"/>
  <c r="AH18" i="29" s="1"/>
  <c r="AO17" i="29"/>
  <c r="AG17" i="29"/>
  <c r="AH17" i="29" s="1"/>
  <c r="AG16" i="29"/>
  <c r="AG50" i="29" s="1"/>
  <c r="E62" i="29" s="1"/>
  <c r="D8" i="29"/>
  <c r="H7" i="29"/>
  <c r="D7" i="29"/>
  <c r="D6" i="29"/>
  <c r="D4" i="29"/>
  <c r="X71" i="29" s="1"/>
  <c r="D3" i="29"/>
  <c r="D2" i="29"/>
  <c r="AO74" i="28"/>
  <c r="AO73" i="28"/>
  <c r="AO72" i="28"/>
  <c r="AO71" i="28"/>
  <c r="AO70" i="28"/>
  <c r="AO69" i="28"/>
  <c r="AO68" i="28"/>
  <c r="AO67" i="28"/>
  <c r="AO66" i="28"/>
  <c r="AO65" i="28"/>
  <c r="AO64" i="28"/>
  <c r="AO63" i="28"/>
  <c r="R63" i="28"/>
  <c r="AO62" i="28"/>
  <c r="AO61" i="28"/>
  <c r="AO60" i="28"/>
  <c r="AO59" i="28"/>
  <c r="AO58" i="28"/>
  <c r="AO57" i="28"/>
  <c r="AO56" i="28"/>
  <c r="AO55" i="28"/>
  <c r="AO54" i="28"/>
  <c r="AO53" i="28"/>
  <c r="AO52" i="28"/>
  <c r="AO51" i="28"/>
  <c r="AO50" i="28"/>
  <c r="AF50" i="28"/>
  <c r="AE50" i="28"/>
  <c r="AD50" i="28"/>
  <c r="AC50" i="28"/>
  <c r="AB50" i="28"/>
  <c r="AA50" i="28"/>
  <c r="Z50" i="28"/>
  <c r="Y50" i="28"/>
  <c r="X50" i="28"/>
  <c r="W50" i="28"/>
  <c r="V50" i="28"/>
  <c r="U50" i="28"/>
  <c r="T50" i="28"/>
  <c r="S50" i="28"/>
  <c r="R50" i="28"/>
  <c r="Q50" i="28"/>
  <c r="P50" i="28"/>
  <c r="O50" i="28"/>
  <c r="N50" i="28"/>
  <c r="M50" i="28"/>
  <c r="L50" i="28"/>
  <c r="K50" i="28"/>
  <c r="J50" i="28"/>
  <c r="I50" i="28"/>
  <c r="H50" i="28"/>
  <c r="G50" i="28"/>
  <c r="F50" i="28"/>
  <c r="E50" i="28"/>
  <c r="D50" i="28"/>
  <c r="C50" i="28"/>
  <c r="AO49" i="28"/>
  <c r="AH49" i="28"/>
  <c r="AG49" i="28"/>
  <c r="AO48" i="28"/>
  <c r="AH48" i="28"/>
  <c r="AG48" i="28"/>
  <c r="AO47" i="28"/>
  <c r="AH47" i="28"/>
  <c r="AG47" i="28"/>
  <c r="AO46" i="28"/>
  <c r="AG46" i="28"/>
  <c r="AH46" i="28" s="1"/>
  <c r="AO45" i="28"/>
  <c r="AG45" i="28"/>
  <c r="AH45" i="28" s="1"/>
  <c r="AO44" i="28"/>
  <c r="AG44" i="28"/>
  <c r="AH44" i="28" s="1"/>
  <c r="AO43" i="28"/>
  <c r="AG43" i="28"/>
  <c r="AH43" i="28" s="1"/>
  <c r="AO42" i="28"/>
  <c r="AG42" i="28"/>
  <c r="AH42" i="28" s="1"/>
  <c r="AO41" i="28"/>
  <c r="AH41" i="28"/>
  <c r="AG41" i="28"/>
  <c r="AO40" i="28"/>
  <c r="AH40" i="28"/>
  <c r="AG40" i="28"/>
  <c r="AO39" i="28"/>
  <c r="AH39" i="28"/>
  <c r="AG39" i="28"/>
  <c r="AO38" i="28"/>
  <c r="AG38" i="28"/>
  <c r="AH38" i="28" s="1"/>
  <c r="AO37" i="28"/>
  <c r="AG37" i="28"/>
  <c r="AH37" i="28" s="1"/>
  <c r="AO36" i="28"/>
  <c r="AG36" i="28"/>
  <c r="AH36" i="28" s="1"/>
  <c r="AO35" i="28"/>
  <c r="AG35" i="28"/>
  <c r="AH35" i="28" s="1"/>
  <c r="AO34" i="28"/>
  <c r="AG34" i="28"/>
  <c r="AH34" i="28" s="1"/>
  <c r="AO33" i="28"/>
  <c r="AH33" i="28"/>
  <c r="AG33" i="28"/>
  <c r="AO32" i="28"/>
  <c r="AH32" i="28"/>
  <c r="AG32" i="28"/>
  <c r="AO31" i="28"/>
  <c r="AH31" i="28"/>
  <c r="AG31" i="28"/>
  <c r="AO30" i="28"/>
  <c r="AG30" i="28"/>
  <c r="AH30" i="28" s="1"/>
  <c r="AO29" i="28"/>
  <c r="AG29" i="28"/>
  <c r="AH29" i="28" s="1"/>
  <c r="AO28" i="28"/>
  <c r="AG28" i="28"/>
  <c r="AH28" i="28" s="1"/>
  <c r="AO27" i="28"/>
  <c r="AG27" i="28"/>
  <c r="AH27" i="28" s="1"/>
  <c r="AO26" i="28"/>
  <c r="AG26" i="28"/>
  <c r="AH26" i="28" s="1"/>
  <c r="AO25" i="28"/>
  <c r="AH25" i="28"/>
  <c r="AG25" i="28"/>
  <c r="AO24" i="28"/>
  <c r="AH24" i="28"/>
  <c r="AG24" i="28"/>
  <c r="AO23" i="28"/>
  <c r="AH23" i="28"/>
  <c r="AG23" i="28"/>
  <c r="AO22" i="28"/>
  <c r="AG22" i="28"/>
  <c r="AH22" i="28" s="1"/>
  <c r="AO21" i="28"/>
  <c r="AG21" i="28"/>
  <c r="AH21" i="28" s="1"/>
  <c r="AO20" i="28"/>
  <c r="AG20" i="28"/>
  <c r="AH20" i="28" s="1"/>
  <c r="AO19" i="28"/>
  <c r="AG19" i="28"/>
  <c r="AH19" i="28" s="1"/>
  <c r="AO18" i="28"/>
  <c r="AG18" i="28"/>
  <c r="AG50" i="28" s="1"/>
  <c r="E62" i="28" s="1"/>
  <c r="AO17" i="28"/>
  <c r="AH17" i="28"/>
  <c r="AG17" i="28"/>
  <c r="AH16" i="28"/>
  <c r="AG16" i="28"/>
  <c r="D8" i="28"/>
  <c r="H7" i="28"/>
  <c r="D7" i="28"/>
  <c r="D6" i="28"/>
  <c r="D4" i="28"/>
  <c r="X73" i="28" s="1"/>
  <c r="D3" i="28"/>
  <c r="D2" i="28"/>
  <c r="N49" i="27"/>
  <c r="G49" i="27"/>
  <c r="N47" i="27"/>
  <c r="G47" i="27"/>
  <c r="N46" i="27"/>
  <c r="N52" i="27" s="1"/>
  <c r="N53" i="27" s="1"/>
  <c r="G46" i="27"/>
  <c r="G52" i="27" s="1"/>
  <c r="D6" i="27"/>
  <c r="G5" i="27"/>
  <c r="D5" i="27"/>
  <c r="D4" i="27"/>
  <c r="D3" i="27"/>
  <c r="D2" i="27"/>
  <c r="N49" i="26"/>
  <c r="G49" i="26"/>
  <c r="N48" i="26"/>
  <c r="N47" i="26"/>
  <c r="G47" i="26"/>
  <c r="N46" i="26"/>
  <c r="G46" i="26"/>
  <c r="G48" i="26" s="1"/>
  <c r="D6" i="26"/>
  <c r="G5" i="26"/>
  <c r="D5" i="26"/>
  <c r="D4" i="26"/>
  <c r="D3" i="26"/>
  <c r="D2" i="26"/>
  <c r="H46" i="25"/>
  <c r="G46" i="25"/>
  <c r="B13" i="25"/>
  <c r="D9" i="28" s="1"/>
  <c r="D10" i="28" s="1"/>
  <c r="D4" i="24"/>
  <c r="E61" i="24" s="1"/>
  <c r="D4" i="23"/>
  <c r="D4" i="22"/>
  <c r="X70" i="22" s="1"/>
  <c r="AG16" i="24"/>
  <c r="AH16" i="24" s="1"/>
  <c r="AG17" i="24"/>
  <c r="AH17" i="24" s="1"/>
  <c r="AO17" i="24"/>
  <c r="AG18" i="24"/>
  <c r="AH18" i="24" s="1"/>
  <c r="AO18" i="24"/>
  <c r="AG19" i="24"/>
  <c r="AH19" i="24" s="1"/>
  <c r="AO19" i="24"/>
  <c r="AG20" i="24"/>
  <c r="AH20" i="24" s="1"/>
  <c r="AO20" i="24"/>
  <c r="AG21" i="24"/>
  <c r="AH21" i="24"/>
  <c r="AO21" i="24"/>
  <c r="AG22" i="24"/>
  <c r="AH22" i="24"/>
  <c r="AO22" i="24"/>
  <c r="AG23" i="24"/>
  <c r="AH23" i="24"/>
  <c r="AO23" i="24"/>
  <c r="AG24" i="24"/>
  <c r="AH24" i="24" s="1"/>
  <c r="AO24" i="24"/>
  <c r="AG25" i="24"/>
  <c r="AH25" i="24" s="1"/>
  <c r="AO25" i="24"/>
  <c r="AG26" i="24"/>
  <c r="AH26" i="24" s="1"/>
  <c r="AO26" i="24"/>
  <c r="AG27" i="24"/>
  <c r="AH27" i="24"/>
  <c r="AO27" i="24"/>
  <c r="AG28" i="24"/>
  <c r="AH28" i="24" s="1"/>
  <c r="AO28" i="24"/>
  <c r="AG29" i="24"/>
  <c r="AH29" i="24"/>
  <c r="AO29" i="24"/>
  <c r="AG30" i="24"/>
  <c r="AH30" i="24"/>
  <c r="AO30" i="24"/>
  <c r="AG31" i="24"/>
  <c r="AH31" i="24"/>
  <c r="AO31" i="24"/>
  <c r="AG32" i="24"/>
  <c r="AH32" i="24" s="1"/>
  <c r="AO32" i="24"/>
  <c r="AG33" i="24"/>
  <c r="AH33" i="24" s="1"/>
  <c r="AO33" i="24"/>
  <c r="AG34" i="24"/>
  <c r="AH34" i="24" s="1"/>
  <c r="AO34" i="24"/>
  <c r="AG35" i="24"/>
  <c r="AH35" i="24"/>
  <c r="AO35" i="24"/>
  <c r="AG36" i="24"/>
  <c r="AH36" i="24" s="1"/>
  <c r="AO36" i="24"/>
  <c r="AG37" i="24"/>
  <c r="AH37" i="24"/>
  <c r="AO37" i="24"/>
  <c r="AG38" i="24"/>
  <c r="AH38" i="24"/>
  <c r="AO38" i="24"/>
  <c r="AG39" i="24"/>
  <c r="AH39" i="24"/>
  <c r="AO39" i="24"/>
  <c r="AG40" i="24"/>
  <c r="AH40" i="24" s="1"/>
  <c r="AO40" i="24"/>
  <c r="AG41" i="24"/>
  <c r="AH41" i="24" s="1"/>
  <c r="AO41" i="24"/>
  <c r="AG42" i="24"/>
  <c r="AH42" i="24" s="1"/>
  <c r="AO42" i="24"/>
  <c r="AG43" i="24"/>
  <c r="AH43" i="24" s="1"/>
  <c r="AO43" i="24"/>
  <c r="AG44" i="24"/>
  <c r="AH44" i="24" s="1"/>
  <c r="AO44" i="24"/>
  <c r="AG45" i="24"/>
  <c r="AH45" i="24" s="1"/>
  <c r="AO45" i="24"/>
  <c r="AG46" i="24"/>
  <c r="AH46" i="24"/>
  <c r="AO46" i="24"/>
  <c r="AG47" i="24"/>
  <c r="AH47" i="24"/>
  <c r="AO47" i="24"/>
  <c r="AG48" i="24"/>
  <c r="AH48" i="24" s="1"/>
  <c r="AO48" i="24"/>
  <c r="AG49" i="24"/>
  <c r="AH49" i="24" s="1"/>
  <c r="AO49" i="24"/>
  <c r="C50" i="24"/>
  <c r="D50" i="24"/>
  <c r="E50" i="24"/>
  <c r="F50" i="24"/>
  <c r="G50" i="24"/>
  <c r="H50" i="24"/>
  <c r="I50" i="24"/>
  <c r="J50" i="24"/>
  <c r="K50" i="24"/>
  <c r="L50" i="24"/>
  <c r="M50" i="24"/>
  <c r="N50" i="24"/>
  <c r="O50" i="24"/>
  <c r="P50" i="24"/>
  <c r="Q50" i="24"/>
  <c r="R50" i="24"/>
  <c r="S50" i="24"/>
  <c r="T50" i="24"/>
  <c r="U50" i="24"/>
  <c r="V50" i="24"/>
  <c r="W50" i="24"/>
  <c r="X50" i="24"/>
  <c r="Y50" i="24"/>
  <c r="Z50" i="24"/>
  <c r="AA50" i="24"/>
  <c r="AB50" i="24"/>
  <c r="AC50" i="24"/>
  <c r="AD50" i="24"/>
  <c r="AE50" i="24"/>
  <c r="AF50" i="24"/>
  <c r="AO50" i="24"/>
  <c r="AO51" i="24"/>
  <c r="AO52" i="24"/>
  <c r="AO53" i="24"/>
  <c r="AO54" i="24"/>
  <c r="AO55" i="24"/>
  <c r="AO56" i="24"/>
  <c r="AO57" i="24"/>
  <c r="AO58" i="24"/>
  <c r="AO59" i="24"/>
  <c r="AO60" i="24"/>
  <c r="AO61" i="24"/>
  <c r="AO62" i="24"/>
  <c r="R63" i="24"/>
  <c r="AO63" i="24"/>
  <c r="AO64" i="24"/>
  <c r="AO65" i="24"/>
  <c r="AO66" i="24"/>
  <c r="AO67" i="24"/>
  <c r="AO68" i="24"/>
  <c r="AO69" i="24"/>
  <c r="AO70" i="24"/>
  <c r="AO71" i="24"/>
  <c r="AO72" i="24"/>
  <c r="X73" i="24"/>
  <c r="AO73" i="24"/>
  <c r="AO74" i="24"/>
  <c r="D2" i="24"/>
  <c r="D3" i="24"/>
  <c r="D6" i="24"/>
  <c r="D7" i="24"/>
  <c r="H7" i="24"/>
  <c r="D8" i="24"/>
  <c r="AG16" i="23"/>
  <c r="AH16" i="23"/>
  <c r="AG17" i="23"/>
  <c r="AH17" i="23"/>
  <c r="AO17" i="23"/>
  <c r="AG18" i="23"/>
  <c r="AH18" i="23"/>
  <c r="AO18" i="23"/>
  <c r="AG19" i="23"/>
  <c r="AH19" i="23"/>
  <c r="AO19" i="23"/>
  <c r="AG20" i="23"/>
  <c r="AH20" i="23"/>
  <c r="AO20" i="23"/>
  <c r="AG21" i="23"/>
  <c r="AH21" i="23" s="1"/>
  <c r="AO21" i="23"/>
  <c r="AG22" i="23"/>
  <c r="AH22" i="23" s="1"/>
  <c r="AO22" i="23"/>
  <c r="AG23" i="23"/>
  <c r="AH23" i="23" s="1"/>
  <c r="AO23" i="23"/>
  <c r="AG24" i="23"/>
  <c r="AH24" i="23"/>
  <c r="AO24" i="23"/>
  <c r="AG25" i="23"/>
  <c r="AH25" i="23"/>
  <c r="AO25" i="23"/>
  <c r="AG26" i="23"/>
  <c r="AH26" i="23"/>
  <c r="AO26" i="23"/>
  <c r="AG27" i="23"/>
  <c r="AH27" i="23"/>
  <c r="AO27" i="23"/>
  <c r="AG28" i="23"/>
  <c r="AH28" i="23"/>
  <c r="AO28" i="23"/>
  <c r="AG29" i="23"/>
  <c r="AH29" i="23" s="1"/>
  <c r="AO29" i="23"/>
  <c r="AG30" i="23"/>
  <c r="AH30" i="23" s="1"/>
  <c r="AO30" i="23"/>
  <c r="AG31" i="23"/>
  <c r="AH31" i="23" s="1"/>
  <c r="AO31" i="23"/>
  <c r="AG32" i="23"/>
  <c r="AH32" i="23"/>
  <c r="AO32" i="23"/>
  <c r="AG33" i="23"/>
  <c r="AH33" i="23"/>
  <c r="AO33" i="23"/>
  <c r="AG34" i="23"/>
  <c r="AH34" i="23"/>
  <c r="AO34" i="23"/>
  <c r="AG35" i="23"/>
  <c r="AH35" i="23"/>
  <c r="AO35" i="23"/>
  <c r="AG36" i="23"/>
  <c r="AH36" i="23"/>
  <c r="AO36" i="23"/>
  <c r="AG37" i="23"/>
  <c r="AH37" i="23" s="1"/>
  <c r="AO37" i="23"/>
  <c r="AG38" i="23"/>
  <c r="AH38" i="23" s="1"/>
  <c r="AO38" i="23"/>
  <c r="AG39" i="23"/>
  <c r="AH39" i="23" s="1"/>
  <c r="AO39" i="23"/>
  <c r="AG40" i="23"/>
  <c r="AH40" i="23"/>
  <c r="AO40" i="23"/>
  <c r="AG41" i="23"/>
  <c r="AH41" i="23"/>
  <c r="AO41" i="23"/>
  <c r="AG42" i="23"/>
  <c r="AH42" i="23"/>
  <c r="AO42" i="23"/>
  <c r="AG43" i="23"/>
  <c r="AH43" i="23" s="1"/>
  <c r="AO43" i="23"/>
  <c r="AG44" i="23"/>
  <c r="AH44" i="23"/>
  <c r="AO44" i="23"/>
  <c r="AG45" i="23"/>
  <c r="AH45" i="23" s="1"/>
  <c r="AO45" i="23"/>
  <c r="AG46" i="23"/>
  <c r="AH46" i="23" s="1"/>
  <c r="AO46" i="23"/>
  <c r="AG47" i="23"/>
  <c r="AH47" i="23" s="1"/>
  <c r="AO47" i="23"/>
  <c r="AG48" i="23"/>
  <c r="AH48" i="23"/>
  <c r="AO48" i="23"/>
  <c r="AG49" i="23"/>
  <c r="AH49" i="23"/>
  <c r="AO49" i="23"/>
  <c r="C50" i="23"/>
  <c r="D50" i="23"/>
  <c r="E50" i="23"/>
  <c r="F50" i="23"/>
  <c r="G50" i="23"/>
  <c r="H50" i="23"/>
  <c r="I50" i="23"/>
  <c r="J50" i="23"/>
  <c r="K50" i="23"/>
  <c r="L50" i="23"/>
  <c r="M50" i="23"/>
  <c r="N50" i="23"/>
  <c r="O50" i="23"/>
  <c r="P50" i="23"/>
  <c r="Q50" i="23"/>
  <c r="R50" i="23"/>
  <c r="S50" i="23"/>
  <c r="T50" i="23"/>
  <c r="U50" i="23"/>
  <c r="V50" i="23"/>
  <c r="W50" i="23"/>
  <c r="X50" i="23"/>
  <c r="Y50" i="23"/>
  <c r="Z50" i="23"/>
  <c r="AA50" i="23"/>
  <c r="AB50" i="23"/>
  <c r="AC50" i="23"/>
  <c r="AD50" i="23"/>
  <c r="AE50" i="23"/>
  <c r="AF50" i="23"/>
  <c r="AO50" i="23"/>
  <c r="AO51" i="23"/>
  <c r="AO52" i="23"/>
  <c r="AO53" i="23"/>
  <c r="AO54" i="23"/>
  <c r="AO55" i="23"/>
  <c r="AO56" i="23"/>
  <c r="AO57" i="23"/>
  <c r="AO58" i="23"/>
  <c r="AO59" i="23"/>
  <c r="AO60" i="23"/>
  <c r="E61" i="23"/>
  <c r="K61" i="23"/>
  <c r="K63" i="23" s="1"/>
  <c r="AO61" i="23"/>
  <c r="AO62" i="23"/>
  <c r="R63" i="23"/>
  <c r="AO63" i="23"/>
  <c r="AO64" i="23"/>
  <c r="AO65" i="23"/>
  <c r="AO66" i="23"/>
  <c r="AO67" i="23"/>
  <c r="AO68" i="23"/>
  <c r="AO69" i="23"/>
  <c r="X70" i="23"/>
  <c r="AO70" i="23"/>
  <c r="X71" i="23"/>
  <c r="AO71" i="23"/>
  <c r="AO72" i="23"/>
  <c r="X73" i="23"/>
  <c r="AO73" i="23"/>
  <c r="AO74" i="23"/>
  <c r="D2" i="23"/>
  <c r="D3" i="23"/>
  <c r="D6" i="23"/>
  <c r="D7" i="23"/>
  <c r="H7" i="23"/>
  <c r="D8" i="23"/>
  <c r="AG16" i="22"/>
  <c r="AG17" i="22"/>
  <c r="AH17" i="22"/>
  <c r="AO17" i="22"/>
  <c r="AG18" i="22"/>
  <c r="AH18" i="22"/>
  <c r="AO18" i="22"/>
  <c r="AG19" i="22"/>
  <c r="AH19" i="22"/>
  <c r="AO19" i="22"/>
  <c r="AG20" i="22"/>
  <c r="AH20" i="22"/>
  <c r="AO20" i="22"/>
  <c r="AG21" i="22"/>
  <c r="AH21" i="22"/>
  <c r="AO21" i="22"/>
  <c r="AG22" i="22"/>
  <c r="AH22" i="22" s="1"/>
  <c r="AO22" i="22"/>
  <c r="AG23" i="22"/>
  <c r="AH23" i="22" s="1"/>
  <c r="AO23" i="22"/>
  <c r="AG24" i="22"/>
  <c r="AH24" i="22" s="1"/>
  <c r="AO24" i="22"/>
  <c r="AG25" i="22"/>
  <c r="AH25" i="22"/>
  <c r="AO25" i="22"/>
  <c r="AG26" i="22"/>
  <c r="AH26" i="22"/>
  <c r="AO26" i="22"/>
  <c r="AG27" i="22"/>
  <c r="AH27" i="22"/>
  <c r="AO27" i="22"/>
  <c r="AG28" i="22"/>
  <c r="AH28" i="22"/>
  <c r="AO28" i="22"/>
  <c r="AG29" i="22"/>
  <c r="AH29" i="22"/>
  <c r="AO29" i="22"/>
  <c r="AG30" i="22"/>
  <c r="AH30" i="22" s="1"/>
  <c r="AO30" i="22"/>
  <c r="AG31" i="22"/>
  <c r="AH31" i="22" s="1"/>
  <c r="AO31" i="22"/>
  <c r="AG32" i="22"/>
  <c r="AH32" i="22" s="1"/>
  <c r="AO32" i="22"/>
  <c r="AG33" i="22"/>
  <c r="AH33" i="22"/>
  <c r="AO33" i="22"/>
  <c r="AG34" i="22"/>
  <c r="AH34" i="22"/>
  <c r="AO34" i="22"/>
  <c r="AG35" i="22"/>
  <c r="AH35" i="22"/>
  <c r="AO35" i="22"/>
  <c r="AG36" i="22"/>
  <c r="AH36" i="22"/>
  <c r="AO36" i="22"/>
  <c r="AG37" i="22"/>
  <c r="AH37" i="22"/>
  <c r="AO37" i="22"/>
  <c r="AG38" i="22"/>
  <c r="AH38" i="22" s="1"/>
  <c r="AO38" i="22"/>
  <c r="AG39" i="22"/>
  <c r="AH39" i="22" s="1"/>
  <c r="AO39" i="22"/>
  <c r="AG40" i="22"/>
  <c r="AH40" i="22" s="1"/>
  <c r="AO40" i="22"/>
  <c r="AG41" i="22"/>
  <c r="AH41" i="22"/>
  <c r="AO41" i="22"/>
  <c r="AG42" i="22"/>
  <c r="AH42" i="22"/>
  <c r="AO42" i="22"/>
  <c r="AG43" i="22"/>
  <c r="AH43" i="22" s="1"/>
  <c r="AO43" i="22"/>
  <c r="AG44" i="22"/>
  <c r="AH44" i="22"/>
  <c r="AO44" i="22"/>
  <c r="AG45" i="22"/>
  <c r="AH45" i="22" s="1"/>
  <c r="AO45" i="22"/>
  <c r="AG46" i="22"/>
  <c r="AH46" i="22" s="1"/>
  <c r="AO46" i="22"/>
  <c r="AG47" i="22"/>
  <c r="AH47" i="22" s="1"/>
  <c r="AO47" i="22"/>
  <c r="AG48" i="22"/>
  <c r="AH48" i="22" s="1"/>
  <c r="AO48" i="22"/>
  <c r="AG49" i="22"/>
  <c r="AH49" i="22"/>
  <c r="AO49" i="22"/>
  <c r="C50" i="22"/>
  <c r="D50" i="22"/>
  <c r="E50" i="22"/>
  <c r="F50" i="22"/>
  <c r="G50" i="22"/>
  <c r="H50" i="22"/>
  <c r="I50" i="22"/>
  <c r="J50" i="22"/>
  <c r="K50" i="22"/>
  <c r="L50" i="22"/>
  <c r="M50" i="22"/>
  <c r="N50" i="22"/>
  <c r="O50" i="22"/>
  <c r="P50" i="22"/>
  <c r="Q50" i="22"/>
  <c r="R50" i="22"/>
  <c r="S50" i="22"/>
  <c r="T50" i="22"/>
  <c r="U50" i="22"/>
  <c r="V50" i="22"/>
  <c r="W50" i="22"/>
  <c r="X50" i="22"/>
  <c r="Y50" i="22"/>
  <c r="Z50" i="22"/>
  <c r="AA50" i="22"/>
  <c r="AB50" i="22"/>
  <c r="AC50" i="22"/>
  <c r="AD50" i="22"/>
  <c r="AE50" i="22"/>
  <c r="AF50" i="22"/>
  <c r="AO50" i="22"/>
  <c r="AO51" i="22"/>
  <c r="AO52" i="22"/>
  <c r="AO53" i="22"/>
  <c r="AO54" i="22"/>
  <c r="AO55" i="22"/>
  <c r="AO56" i="22"/>
  <c r="AO57" i="22"/>
  <c r="AO58" i="22"/>
  <c r="AO59" i="22"/>
  <c r="AO60" i="22"/>
  <c r="AO61" i="22"/>
  <c r="AO62" i="22"/>
  <c r="R63" i="22"/>
  <c r="AO63" i="22"/>
  <c r="AO64" i="22"/>
  <c r="AO65" i="22"/>
  <c r="AO66" i="22"/>
  <c r="AO67" i="22"/>
  <c r="AO68" i="22"/>
  <c r="AO69" i="22"/>
  <c r="AO70" i="22"/>
  <c r="AO71" i="22"/>
  <c r="AO72" i="22"/>
  <c r="AO73" i="22"/>
  <c r="AO74" i="22"/>
  <c r="D2" i="22"/>
  <c r="D3" i="22"/>
  <c r="D6" i="22"/>
  <c r="D7" i="22"/>
  <c r="H7" i="22"/>
  <c r="D8" i="22"/>
  <c r="AO17" i="8"/>
  <c r="AO18" i="8"/>
  <c r="AO19" i="8"/>
  <c r="AO20" i="8"/>
  <c r="AO21" i="8"/>
  <c r="AO22" i="8"/>
  <c r="AO23" i="8"/>
  <c r="AO24" i="8"/>
  <c r="AO25" i="8"/>
  <c r="AO26" i="8"/>
  <c r="AO27" i="8"/>
  <c r="AO28" i="8"/>
  <c r="AO29" i="8"/>
  <c r="AO30" i="8"/>
  <c r="AO31" i="8"/>
  <c r="AO32" i="8"/>
  <c r="AO33" i="8"/>
  <c r="AO34" i="8"/>
  <c r="AO35" i="8"/>
  <c r="AO36" i="8"/>
  <c r="AO37" i="8"/>
  <c r="AO38" i="8"/>
  <c r="AO39" i="8"/>
  <c r="AO40" i="8"/>
  <c r="AO41" i="8"/>
  <c r="AO42" i="8"/>
  <c r="AO43" i="8"/>
  <c r="AO44" i="8"/>
  <c r="AO45" i="8"/>
  <c r="AO46" i="8"/>
  <c r="AO47" i="8"/>
  <c r="AO48" i="8"/>
  <c r="AO49" i="8"/>
  <c r="AO50" i="8"/>
  <c r="AO51" i="8"/>
  <c r="AO52" i="8"/>
  <c r="AO53" i="8"/>
  <c r="AO54" i="8"/>
  <c r="AO55" i="8"/>
  <c r="AO56" i="8"/>
  <c r="AO57" i="8"/>
  <c r="AO58" i="8"/>
  <c r="AO59" i="8"/>
  <c r="AO60" i="8"/>
  <c r="AO61" i="8"/>
  <c r="AO62" i="8"/>
  <c r="AO63" i="8"/>
  <c r="AO64" i="8"/>
  <c r="AO65" i="8"/>
  <c r="AO66" i="8"/>
  <c r="AO67" i="8"/>
  <c r="AO68" i="8"/>
  <c r="AO69" i="8"/>
  <c r="AO70" i="8"/>
  <c r="AO71" i="8"/>
  <c r="AO72" i="8"/>
  <c r="AO73" i="8"/>
  <c r="AO74" i="8"/>
  <c r="N50" i="8"/>
  <c r="O50" i="8"/>
  <c r="P50" i="8"/>
  <c r="Q50" i="8"/>
  <c r="R50" i="8"/>
  <c r="S50" i="8"/>
  <c r="T50" i="8"/>
  <c r="U50" i="8"/>
  <c r="V50" i="8"/>
  <c r="W50" i="8"/>
  <c r="X50" i="8"/>
  <c r="Y50" i="8"/>
  <c r="Z50" i="8"/>
  <c r="AA50" i="8"/>
  <c r="AB50" i="8"/>
  <c r="AC50" i="8"/>
  <c r="AD50" i="8"/>
  <c r="AE50" i="8"/>
  <c r="AF50" i="8"/>
  <c r="G52" i="10"/>
  <c r="G53" i="10" s="1"/>
  <c r="G49" i="10"/>
  <c r="G48" i="10"/>
  <c r="G47" i="10"/>
  <c r="G46" i="10"/>
  <c r="D8" i="8"/>
  <c r="H7" i="8"/>
  <c r="D7" i="8"/>
  <c r="G5" i="9"/>
  <c r="G5" i="10"/>
  <c r="D5" i="9"/>
  <c r="D5" i="10"/>
  <c r="D6" i="8"/>
  <c r="D4" i="8"/>
  <c r="E61" i="8" s="1"/>
  <c r="D3" i="8"/>
  <c r="D2" i="8"/>
  <c r="D9" i="30" l="1"/>
  <c r="D10" i="30" s="1"/>
  <c r="X73" i="35"/>
  <c r="K61" i="38"/>
  <c r="K65" i="38" s="1"/>
  <c r="K61" i="37"/>
  <c r="K65" i="37" s="1"/>
  <c r="D10" i="42"/>
  <c r="S46" i="41"/>
  <c r="S47" i="41"/>
  <c r="E5" i="48" s="1"/>
  <c r="D9" i="44"/>
  <c r="D10" i="44" s="1"/>
  <c r="E61" i="45"/>
  <c r="K61" i="45"/>
  <c r="X70" i="24"/>
  <c r="X71" i="24"/>
  <c r="K61" i="24"/>
  <c r="K64" i="24" s="1"/>
  <c r="K61" i="22"/>
  <c r="K62" i="22" s="1"/>
  <c r="X73" i="22"/>
  <c r="E61" i="22"/>
  <c r="X71" i="22"/>
  <c r="AG50" i="22"/>
  <c r="X73" i="45"/>
  <c r="X70" i="45"/>
  <c r="X71" i="45"/>
  <c r="X70" i="44"/>
  <c r="X73" i="44"/>
  <c r="K61" i="44"/>
  <c r="K65" i="44" s="1"/>
  <c r="E61" i="42"/>
  <c r="X71" i="42"/>
  <c r="K61" i="42"/>
  <c r="X73" i="31"/>
  <c r="K61" i="31"/>
  <c r="K65" i="31" s="1"/>
  <c r="X73" i="38"/>
  <c r="X70" i="38"/>
  <c r="X70" i="35"/>
  <c r="X70" i="31"/>
  <c r="X71" i="31"/>
  <c r="K61" i="30"/>
  <c r="K65" i="30" s="1"/>
  <c r="E61" i="28"/>
  <c r="K61" i="8"/>
  <c r="E63" i="42"/>
  <c r="E64" i="42" s="1"/>
  <c r="AH50" i="45"/>
  <c r="AH50" i="42"/>
  <c r="E63" i="44"/>
  <c r="E64" i="44" s="1"/>
  <c r="AG50" i="45"/>
  <c r="E62" i="45" s="1"/>
  <c r="AH16" i="43"/>
  <c r="AH50" i="43" s="1"/>
  <c r="E61" i="43"/>
  <c r="D9" i="45"/>
  <c r="D10" i="45" s="1"/>
  <c r="D7" i="40"/>
  <c r="D8" i="40" s="1"/>
  <c r="G50" i="40" s="1"/>
  <c r="G51" i="40" s="1"/>
  <c r="G52" i="40" s="1"/>
  <c r="K61" i="43"/>
  <c r="AH17" i="44"/>
  <c r="AH50" i="44" s="1"/>
  <c r="D9" i="43"/>
  <c r="D10" i="43" s="1"/>
  <c r="E63" i="43" s="1"/>
  <c r="E64" i="43" s="1"/>
  <c r="X71" i="44"/>
  <c r="X73" i="43"/>
  <c r="X70" i="42"/>
  <c r="D7" i="41"/>
  <c r="D8" i="41" s="1"/>
  <c r="X70" i="43"/>
  <c r="AH50" i="37"/>
  <c r="AH50" i="38"/>
  <c r="G53" i="34"/>
  <c r="S47" i="34" s="1"/>
  <c r="D5" i="48" s="1"/>
  <c r="S46" i="34"/>
  <c r="K64" i="35"/>
  <c r="K62" i="35"/>
  <c r="K65" i="35"/>
  <c r="K63" i="35"/>
  <c r="E63" i="35"/>
  <c r="E64" i="35" s="1"/>
  <c r="AG50" i="38"/>
  <c r="E62" i="38" s="1"/>
  <c r="AH18" i="35"/>
  <c r="AH50" i="35" s="1"/>
  <c r="X71" i="35"/>
  <c r="AH16" i="36"/>
  <c r="AH50" i="36" s="1"/>
  <c r="E61" i="36"/>
  <c r="D9" i="38"/>
  <c r="D10" i="38" s="1"/>
  <c r="K64" i="38"/>
  <c r="D7" i="33"/>
  <c r="D8" i="33" s="1"/>
  <c r="K61" i="36"/>
  <c r="AG50" i="37"/>
  <c r="E62" i="37" s="1"/>
  <c r="X70" i="37"/>
  <c r="X73" i="37"/>
  <c r="K62" i="38"/>
  <c r="E61" i="35"/>
  <c r="D9" i="37"/>
  <c r="D10" i="37" s="1"/>
  <c r="K64" i="37"/>
  <c r="X71" i="38"/>
  <c r="D7" i="34"/>
  <c r="D8" i="34" s="1"/>
  <c r="G50" i="34" s="1"/>
  <c r="G51" i="34" s="1"/>
  <c r="G48" i="34"/>
  <c r="X70" i="36"/>
  <c r="X73" i="36"/>
  <c r="K62" i="37"/>
  <c r="N48" i="34"/>
  <c r="D9" i="36"/>
  <c r="D10" i="36" s="1"/>
  <c r="E63" i="36" s="1"/>
  <c r="E64" i="36" s="1"/>
  <c r="X71" i="37"/>
  <c r="K63" i="38"/>
  <c r="K63" i="37"/>
  <c r="AH50" i="28"/>
  <c r="S46" i="27"/>
  <c r="G53" i="27"/>
  <c r="S47" i="27" s="1"/>
  <c r="C5" i="48" s="1"/>
  <c r="AH50" i="30"/>
  <c r="E63" i="28"/>
  <c r="E64" i="28" s="1"/>
  <c r="AH18" i="28"/>
  <c r="X71" i="28"/>
  <c r="AH16" i="29"/>
  <c r="AH50" i="29" s="1"/>
  <c r="E61" i="29"/>
  <c r="D9" i="31"/>
  <c r="D10" i="31" s="1"/>
  <c r="E63" i="31" s="1"/>
  <c r="E64" i="31" s="1"/>
  <c r="AH20" i="31"/>
  <c r="AH50" i="31" s="1"/>
  <c r="D7" i="26"/>
  <c r="D8" i="26" s="1"/>
  <c r="K61" i="29"/>
  <c r="AG50" i="30"/>
  <c r="E62" i="30" s="1"/>
  <c r="E63" i="30" s="1"/>
  <c r="E64" i="30" s="1"/>
  <c r="X70" i="30"/>
  <c r="X73" i="30"/>
  <c r="D7" i="27"/>
  <c r="D8" i="27" s="1"/>
  <c r="G50" i="27" s="1"/>
  <c r="G51" i="27" s="1"/>
  <c r="G48" i="27"/>
  <c r="K61" i="28"/>
  <c r="K62" i="28" s="1"/>
  <c r="X70" i="29"/>
  <c r="X73" i="29"/>
  <c r="N48" i="27"/>
  <c r="D9" i="29"/>
  <c r="D10" i="29" s="1"/>
  <c r="E63" i="29" s="1"/>
  <c r="E64" i="29" s="1"/>
  <c r="X71" i="30"/>
  <c r="X70" i="28"/>
  <c r="AH50" i="23"/>
  <c r="AH50" i="24"/>
  <c r="AG50" i="24"/>
  <c r="AH16" i="22"/>
  <c r="AH50" i="22" s="1"/>
  <c r="K62" i="23"/>
  <c r="K64" i="23"/>
  <c r="AG50" i="23"/>
  <c r="K65" i="23"/>
  <c r="N49" i="9"/>
  <c r="G46" i="9"/>
  <c r="E63" i="38" l="1"/>
  <c r="E64" i="38" s="1"/>
  <c r="N50" i="40"/>
  <c r="N51" i="40" s="1"/>
  <c r="N52" i="40" s="1"/>
  <c r="N53" i="40" s="1"/>
  <c r="K62" i="45"/>
  <c r="K63" i="45"/>
  <c r="K65" i="45"/>
  <c r="K64" i="45"/>
  <c r="K64" i="22"/>
  <c r="K63" i="22"/>
  <c r="K65" i="22"/>
  <c r="K63" i="24"/>
  <c r="K65" i="24"/>
  <c r="K62" i="24"/>
  <c r="E62" i="23"/>
  <c r="E65" i="23"/>
  <c r="E62" i="24"/>
  <c r="E65" i="24"/>
  <c r="X72" i="24" s="1"/>
  <c r="E62" i="22"/>
  <c r="E65" i="22"/>
  <c r="E66" i="22" s="1"/>
  <c r="K62" i="44"/>
  <c r="K63" i="44"/>
  <c r="K64" i="44"/>
  <c r="AO15" i="44" s="1"/>
  <c r="K64" i="42"/>
  <c r="K65" i="42"/>
  <c r="K63" i="42"/>
  <c r="K62" i="42"/>
  <c r="K64" i="31"/>
  <c r="AO15" i="31" s="1"/>
  <c r="K63" i="31"/>
  <c r="K62" i="31"/>
  <c r="K63" i="30"/>
  <c r="K62" i="30"/>
  <c r="K64" i="30"/>
  <c r="E63" i="45"/>
  <c r="E64" i="45" s="1"/>
  <c r="S46" i="40"/>
  <c r="G53" i="40"/>
  <c r="S47" i="40" s="1"/>
  <c r="E4" i="48" s="1"/>
  <c r="X74" i="44"/>
  <c r="AC73" i="44" s="1"/>
  <c r="E66" i="44"/>
  <c r="X72" i="44"/>
  <c r="AC71" i="44" s="1"/>
  <c r="K62" i="43"/>
  <c r="K64" i="43"/>
  <c r="K65" i="43"/>
  <c r="K63" i="43"/>
  <c r="X74" i="43"/>
  <c r="AC73" i="43" s="1"/>
  <c r="E66" i="43"/>
  <c r="X72" i="43"/>
  <c r="AC71" i="43" s="1"/>
  <c r="N50" i="41"/>
  <c r="N51" i="41" s="1"/>
  <c r="G50" i="41"/>
  <c r="G51" i="41" s="1"/>
  <c r="E66" i="42"/>
  <c r="X72" i="42"/>
  <c r="AC71" i="42" s="1"/>
  <c r="X74" i="42"/>
  <c r="AC73" i="42" s="1"/>
  <c r="AO16" i="45"/>
  <c r="AO15" i="45"/>
  <c r="AO16" i="44"/>
  <c r="AO16" i="22"/>
  <c r="E66" i="35"/>
  <c r="X72" i="35"/>
  <c r="AC71" i="35" s="1"/>
  <c r="X74" i="35"/>
  <c r="AC73" i="35" s="1"/>
  <c r="E63" i="37"/>
  <c r="E64" i="37" s="1"/>
  <c r="N50" i="33"/>
  <c r="N51" i="33" s="1"/>
  <c r="N52" i="33" s="1"/>
  <c r="N53" i="33" s="1"/>
  <c r="G50" i="33"/>
  <c r="G51" i="33" s="1"/>
  <c r="G52" i="33" s="1"/>
  <c r="K62" i="36"/>
  <c r="K64" i="36"/>
  <c r="K65" i="36"/>
  <c r="K63" i="36"/>
  <c r="AO15" i="22"/>
  <c r="AO15" i="37"/>
  <c r="AO16" i="37"/>
  <c r="N50" i="34"/>
  <c r="N51" i="34" s="1"/>
  <c r="AO16" i="35"/>
  <c r="AO15" i="35"/>
  <c r="AO16" i="38"/>
  <c r="AO15" i="38"/>
  <c r="X74" i="36"/>
  <c r="AC73" i="36" s="1"/>
  <c r="E66" i="36"/>
  <c r="X72" i="36"/>
  <c r="AC71" i="36" s="1"/>
  <c r="X72" i="31"/>
  <c r="AC71" i="31" s="1"/>
  <c r="X74" i="31"/>
  <c r="AC73" i="31" s="1"/>
  <c r="E66" i="31"/>
  <c r="E66" i="28"/>
  <c r="X72" i="28"/>
  <c r="AC71" i="28" s="1"/>
  <c r="X74" i="28"/>
  <c r="AC73" i="28" s="1"/>
  <c r="X74" i="29"/>
  <c r="AC73" i="29" s="1"/>
  <c r="E66" i="29"/>
  <c r="X72" i="29"/>
  <c r="AC71" i="29" s="1"/>
  <c r="K62" i="29"/>
  <c r="K64" i="29"/>
  <c r="K65" i="29"/>
  <c r="K63" i="29"/>
  <c r="K64" i="28"/>
  <c r="K63" i="28"/>
  <c r="K65" i="28"/>
  <c r="N50" i="26"/>
  <c r="N51" i="26" s="1"/>
  <c r="N52" i="26" s="1"/>
  <c r="N53" i="26" s="1"/>
  <c r="G50" i="26"/>
  <c r="G51" i="26" s="1"/>
  <c r="G52" i="26" s="1"/>
  <c r="N50" i="27"/>
  <c r="N51" i="27" s="1"/>
  <c r="AO16" i="23"/>
  <c r="AO15" i="23"/>
  <c r="AO15" i="24"/>
  <c r="AO16" i="24"/>
  <c r="D6" i="10"/>
  <c r="D4" i="10"/>
  <c r="D3" i="10"/>
  <c r="D2" i="10"/>
  <c r="D2" i="9"/>
  <c r="D6" i="9"/>
  <c r="D4" i="9"/>
  <c r="D3" i="9"/>
  <c r="B13" i="15"/>
  <c r="R61" i="23" l="1"/>
  <c r="R61" i="24"/>
  <c r="X65" i="24" s="1"/>
  <c r="X64" i="24" s="1"/>
  <c r="X67" i="24" s="1"/>
  <c r="R61" i="22"/>
  <c r="X65" i="22" s="1"/>
  <c r="X64" i="22" s="1"/>
  <c r="X67" i="22" s="1"/>
  <c r="R61" i="45"/>
  <c r="X65" i="45" s="1"/>
  <c r="X64" i="45" s="1"/>
  <c r="R61" i="37"/>
  <c r="R61" i="38"/>
  <c r="X65" i="38" s="1"/>
  <c r="X64" i="38" s="1"/>
  <c r="R61" i="35"/>
  <c r="X65" i="35" s="1"/>
  <c r="X64" i="35" s="1"/>
  <c r="X67" i="35" s="1"/>
  <c r="AC67" i="35" s="1"/>
  <c r="AC70" i="35" s="1"/>
  <c r="AC75" i="35" s="1"/>
  <c r="R61" i="44"/>
  <c r="E66" i="24"/>
  <c r="X74" i="24"/>
  <c r="X74" i="22"/>
  <c r="X72" i="22"/>
  <c r="AO15" i="30"/>
  <c r="AO16" i="31"/>
  <c r="R61" i="31" s="1"/>
  <c r="AO16" i="30"/>
  <c r="AO16" i="42"/>
  <c r="AO15" i="42"/>
  <c r="X72" i="45"/>
  <c r="AC71" i="45" s="1"/>
  <c r="X74" i="45"/>
  <c r="AC73" i="45" s="1"/>
  <c r="E66" i="45"/>
  <c r="AO15" i="43"/>
  <c r="AO16" i="43"/>
  <c r="AO15" i="36"/>
  <c r="AO16" i="36"/>
  <c r="X72" i="38"/>
  <c r="AC71" i="38" s="1"/>
  <c r="E66" i="38"/>
  <c r="X74" i="38"/>
  <c r="AC73" i="38" s="1"/>
  <c r="S46" i="33"/>
  <c r="G53" i="33"/>
  <c r="S47" i="33" s="1"/>
  <c r="D4" i="48" s="1"/>
  <c r="X74" i="37"/>
  <c r="AC73" i="37" s="1"/>
  <c r="X72" i="37"/>
  <c r="AC71" i="37" s="1"/>
  <c r="E66" i="37"/>
  <c r="X65" i="23"/>
  <c r="X64" i="23" s="1"/>
  <c r="AO15" i="29"/>
  <c r="AO16" i="29"/>
  <c r="X74" i="30"/>
  <c r="AC73" i="30" s="1"/>
  <c r="E66" i="30"/>
  <c r="X72" i="30"/>
  <c r="AC71" i="30" s="1"/>
  <c r="AO16" i="28"/>
  <c r="AO15" i="28"/>
  <c r="S46" i="26"/>
  <c r="G53" i="26"/>
  <c r="S47" i="26" s="1"/>
  <c r="C4" i="48" s="1"/>
  <c r="X72" i="23"/>
  <c r="E66" i="23"/>
  <c r="X74" i="23"/>
  <c r="D9" i="23"/>
  <c r="D10" i="23" s="1"/>
  <c r="E63" i="23" s="1"/>
  <c r="E64" i="23" s="1"/>
  <c r="D9" i="24"/>
  <c r="D10" i="24" s="1"/>
  <c r="E63" i="24" s="1"/>
  <c r="E64" i="24" s="1"/>
  <c r="AC71" i="24" s="1"/>
  <c r="D9" i="22"/>
  <c r="D10" i="22" s="1"/>
  <c r="E63" i="22" s="1"/>
  <c r="E64" i="22" s="1"/>
  <c r="D9" i="8"/>
  <c r="D7" i="9"/>
  <c r="D7" i="10"/>
  <c r="D8" i="10" s="1"/>
  <c r="G50" i="10" s="1"/>
  <c r="G51" i="10" s="1"/>
  <c r="AC73" i="23" l="1"/>
  <c r="R61" i="28"/>
  <c r="X65" i="28" s="1"/>
  <c r="R61" i="29"/>
  <c r="X65" i="29" s="1"/>
  <c r="X64" i="29" s="1"/>
  <c r="X67" i="29" s="1"/>
  <c r="AC67" i="29" s="1"/>
  <c r="AC70" i="29" s="1"/>
  <c r="AC75" i="29" s="1"/>
  <c r="R61" i="30"/>
  <c r="X65" i="30" s="1"/>
  <c r="X64" i="30" s="1"/>
  <c r="X67" i="30" s="1"/>
  <c r="AC67" i="30" s="1"/>
  <c r="AC70" i="30" s="1"/>
  <c r="AC75" i="30" s="1"/>
  <c r="R61" i="43"/>
  <c r="R61" i="36"/>
  <c r="X65" i="36" s="1"/>
  <c r="X64" i="36" s="1"/>
  <c r="X67" i="36" s="1"/>
  <c r="AC67" i="36" s="1"/>
  <c r="AC70" i="36" s="1"/>
  <c r="AC75" i="36" s="1"/>
  <c r="R61" i="42"/>
  <c r="X65" i="42" s="1"/>
  <c r="X64" i="42" s="1"/>
  <c r="X67" i="42" s="1"/>
  <c r="AC67" i="42" s="1"/>
  <c r="AC70" i="42" s="1"/>
  <c r="AC75" i="42" s="1"/>
  <c r="X67" i="38"/>
  <c r="AC67" i="38" s="1"/>
  <c r="AC70" i="38" s="1"/>
  <c r="AC75" i="38" s="1"/>
  <c r="AC77" i="38" s="1"/>
  <c r="D9" i="48" s="1"/>
  <c r="X67" i="45"/>
  <c r="AC67" i="45" s="1"/>
  <c r="AC70" i="45" s="1"/>
  <c r="AC75" i="45" s="1"/>
  <c r="AC77" i="45" s="1"/>
  <c r="E9" i="48" s="1"/>
  <c r="AC67" i="24"/>
  <c r="AC70" i="24" s="1"/>
  <c r="AC67" i="22"/>
  <c r="AC70" i="22" s="1"/>
  <c r="X67" i="23"/>
  <c r="X65" i="44"/>
  <c r="X64" i="44" s="1"/>
  <c r="X67" i="44" s="1"/>
  <c r="AC67" i="44" s="1"/>
  <c r="AC70" i="44" s="1"/>
  <c r="AC75" i="44" s="1"/>
  <c r="X65" i="37"/>
  <c r="X64" i="37" s="1"/>
  <c r="X67" i="37" s="1"/>
  <c r="AC67" i="37" s="1"/>
  <c r="AC70" i="37" s="1"/>
  <c r="AC75" i="37" s="1"/>
  <c r="AC77" i="35"/>
  <c r="D6" i="48" s="1"/>
  <c r="X77" i="35"/>
  <c r="X65" i="31"/>
  <c r="X64" i="31" s="1"/>
  <c r="X67" i="31" s="1"/>
  <c r="AC67" i="31" s="1"/>
  <c r="AC70" i="31" s="1"/>
  <c r="AC75" i="31" s="1"/>
  <c r="AC71" i="23"/>
  <c r="AC71" i="22"/>
  <c r="AC73" i="24"/>
  <c r="AC73" i="22"/>
  <c r="H46" i="15"/>
  <c r="G46" i="15"/>
  <c r="X77" i="38" l="1"/>
  <c r="X77" i="45"/>
  <c r="AC75" i="22"/>
  <c r="X77" i="22" s="1"/>
  <c r="AC75" i="24"/>
  <c r="X77" i="24" s="1"/>
  <c r="AC67" i="23"/>
  <c r="AC70" i="23" s="1"/>
  <c r="AC75" i="23" s="1"/>
  <c r="X77" i="42"/>
  <c r="AC77" i="42"/>
  <c r="E6" i="48" s="1"/>
  <c r="AC77" i="44"/>
  <c r="E8" i="48" s="1"/>
  <c r="X77" i="44"/>
  <c r="X65" i="43"/>
  <c r="X64" i="43" s="1"/>
  <c r="X67" i="43" s="1"/>
  <c r="AC67" i="43" s="1"/>
  <c r="AC70" i="43" s="1"/>
  <c r="AC75" i="43" s="1"/>
  <c r="AC77" i="36"/>
  <c r="D7" i="48" s="1"/>
  <c r="D10" i="48" s="1"/>
  <c r="X77" i="36"/>
  <c r="AC77" i="37"/>
  <c r="D8" i="48" s="1"/>
  <c r="X77" i="37"/>
  <c r="X64" i="28"/>
  <c r="X67" i="28" s="1"/>
  <c r="AC67" i="28" s="1"/>
  <c r="AC70" i="28" s="1"/>
  <c r="AC75" i="28" s="1"/>
  <c r="AC77" i="28" s="1"/>
  <c r="C6" i="48" s="1"/>
  <c r="AC77" i="31"/>
  <c r="C9" i="48" s="1"/>
  <c r="X77" i="31"/>
  <c r="X77" i="30"/>
  <c r="AC77" i="30"/>
  <c r="C8" i="48" s="1"/>
  <c r="AC77" i="29"/>
  <c r="C7" i="48" s="1"/>
  <c r="X77" i="29"/>
  <c r="AC77" i="24" l="1"/>
  <c r="B9" i="48" s="1"/>
  <c r="F9" i="48" s="1"/>
  <c r="AC77" i="22"/>
  <c r="B7" i="48" s="1"/>
  <c r="F7" i="48" s="1"/>
  <c r="C10" i="48"/>
  <c r="X77" i="23"/>
  <c r="AC77" i="23"/>
  <c r="B8" i="48" s="1"/>
  <c r="F8" i="48" s="1"/>
  <c r="AC77" i="43"/>
  <c r="E7" i="48" s="1"/>
  <c r="E10" i="48" s="1"/>
  <c r="X77" i="43"/>
  <c r="X77" i="28"/>
  <c r="N46" i="10"/>
  <c r="N47" i="9" l="1"/>
  <c r="N46" i="9"/>
  <c r="N48" i="9" s="1"/>
  <c r="G47" i="9"/>
  <c r="X73" i="8" l="1"/>
  <c r="X71" i="8"/>
  <c r="X70" i="8"/>
  <c r="K65" i="8" l="1"/>
  <c r="K62" i="8" l="1"/>
  <c r="K63" i="8"/>
  <c r="K64" i="8"/>
  <c r="R63" i="8"/>
  <c r="AO16" i="8" l="1"/>
  <c r="AO15" i="8"/>
  <c r="R61" i="8" l="1"/>
  <c r="H31" i="13"/>
  <c r="AG17" i="8"/>
  <c r="AG18" i="8"/>
  <c r="AG19" i="8"/>
  <c r="AG20" i="8"/>
  <c r="AG21" i="8"/>
  <c r="AG22" i="8"/>
  <c r="AG23" i="8"/>
  <c r="AG24" i="8"/>
  <c r="AG25" i="8"/>
  <c r="AG26" i="8"/>
  <c r="AG27" i="8"/>
  <c r="AG28" i="8"/>
  <c r="AG29" i="8"/>
  <c r="AG30" i="8"/>
  <c r="AG31" i="8"/>
  <c r="AG32" i="8"/>
  <c r="AG33" i="8"/>
  <c r="AG34" i="8"/>
  <c r="AG35" i="8"/>
  <c r="AG36" i="8"/>
  <c r="AG37" i="8"/>
  <c r="AG38" i="8"/>
  <c r="AG39" i="8"/>
  <c r="AG40" i="8"/>
  <c r="AG41" i="8"/>
  <c r="AG42" i="8"/>
  <c r="AG43" i="8"/>
  <c r="AG44" i="8"/>
  <c r="AG45" i="8"/>
  <c r="AG46" i="8"/>
  <c r="AG47" i="8"/>
  <c r="AG48" i="8"/>
  <c r="AG16" i="8"/>
  <c r="AH16" i="8" s="1"/>
  <c r="I31" i="13" l="1"/>
  <c r="B34" i="13" s="1"/>
  <c r="B33" i="13" s="1"/>
  <c r="B35" i="13" s="1"/>
  <c r="N49" i="10"/>
  <c r="N50" i="10" s="1"/>
  <c r="N51" i="10" s="1"/>
  <c r="N47" i="10"/>
  <c r="D8" i="9"/>
  <c r="G49" i="9"/>
  <c r="AG49" i="8"/>
  <c r="AH49" i="8" s="1"/>
  <c r="M50" i="8"/>
  <c r="L50" i="8"/>
  <c r="K50" i="8"/>
  <c r="J50" i="8"/>
  <c r="I50" i="8"/>
  <c r="H50" i="8"/>
  <c r="G50" i="8"/>
  <c r="F50" i="8"/>
  <c r="E50" i="8"/>
  <c r="D50" i="8"/>
  <c r="C50" i="8"/>
  <c r="AH48" i="8"/>
  <c r="AH47" i="8"/>
  <c r="AH46" i="8"/>
  <c r="AH45" i="8"/>
  <c r="AH44" i="8"/>
  <c r="AH43" i="8"/>
  <c r="AH42" i="8"/>
  <c r="AH41" i="8"/>
  <c r="AH40" i="8"/>
  <c r="AH39" i="8"/>
  <c r="AH38" i="8"/>
  <c r="AH37" i="8"/>
  <c r="AH36" i="8"/>
  <c r="AH35" i="8"/>
  <c r="AH34" i="8"/>
  <c r="AH33" i="8"/>
  <c r="AH32" i="8"/>
  <c r="AH31" i="8"/>
  <c r="AH30" i="8"/>
  <c r="AH29" i="8"/>
  <c r="AH28" i="8"/>
  <c r="AH27" i="8"/>
  <c r="AH26" i="8"/>
  <c r="AH25" i="8"/>
  <c r="AH24" i="8"/>
  <c r="AH23" i="8"/>
  <c r="AH22" i="8"/>
  <c r="AH21" i="8"/>
  <c r="AH20" i="8"/>
  <c r="AH19" i="8"/>
  <c r="AH18" i="8"/>
  <c r="AH17" i="8"/>
  <c r="G50" i="9" l="1"/>
  <c r="G51" i="9" s="1"/>
  <c r="D10" i="8"/>
  <c r="G48" i="9"/>
  <c r="E45" i="13"/>
  <c r="AG50" i="8"/>
  <c r="N50" i="9"/>
  <c r="N51" i="9" s="1"/>
  <c r="N52" i="9" s="1"/>
  <c r="AH50" i="8"/>
  <c r="E62" i="8" l="1"/>
  <c r="E63" i="8" s="1"/>
  <c r="E64" i="8" s="1"/>
  <c r="E65" i="8"/>
  <c r="F45" i="13"/>
  <c r="N52" i="10"/>
  <c r="N53" i="9"/>
  <c r="D48" i="13"/>
  <c r="G52" i="9"/>
  <c r="G53" i="9" s="1"/>
  <c r="B48" i="13"/>
  <c r="S47" i="9" l="1"/>
  <c r="B4" i="48" s="1"/>
  <c r="F4" i="48" s="1"/>
  <c r="S46" i="9"/>
  <c r="X74" i="8"/>
  <c r="AC73" i="8" s="1"/>
  <c r="X72" i="8"/>
  <c r="AC71" i="8" s="1"/>
  <c r="E46" i="13"/>
  <c r="E66" i="8"/>
  <c r="X65" i="8"/>
  <c r="X64" i="8" s="1"/>
  <c r="F46" i="13" l="1"/>
  <c r="F48" i="13" s="1"/>
  <c r="E48" i="13"/>
  <c r="C48" i="13"/>
  <c r="X67" i="8"/>
  <c r="X68" i="8" s="1"/>
  <c r="B52" i="13" l="1"/>
  <c r="B50" i="13"/>
  <c r="B51" i="13" s="1"/>
  <c r="AC67" i="8"/>
  <c r="AC70" i="8" l="1"/>
  <c r="AC75" i="8" s="1"/>
  <c r="X77" i="8" s="1"/>
  <c r="AC77" i="8" l="1"/>
  <c r="B6" i="48" s="1"/>
  <c r="F6" i="48" l="1"/>
  <c r="N48" i="10"/>
  <c r="S46" i="10"/>
  <c r="N53" i="10" l="1"/>
  <c r="S47" i="10" s="1"/>
  <c r="B5" i="48" s="1"/>
  <c r="F5" i="48" l="1"/>
  <c r="F10" i="48" s="1"/>
  <c r="B16" i="48" s="1"/>
  <c r="F16" i="48" s="1"/>
  <c r="I16" i="48" s="1"/>
  <c r="B10" i="48"/>
  <c r="J16" i="48" l="1"/>
  <c r="K16" i="48" s="1"/>
  <c r="B25" i="48"/>
  <c r="B26" i="48"/>
  <c r="D25" i="48" l="1"/>
  <c r="D26" i="48"/>
  <c r="B51" i="48"/>
  <c r="B40" i="48"/>
  <c r="B42" i="48"/>
  <c r="B53" i="48" s="1"/>
  <c r="C25" i="48"/>
  <c r="C26" i="48"/>
  <c r="D28" i="48" l="1"/>
  <c r="B41" i="48"/>
  <c r="B52" i="48"/>
  <c r="C40" i="48"/>
  <c r="C42" i="48"/>
  <c r="C53" i="48" s="1"/>
  <c r="C51" i="48"/>
  <c r="D51" i="48"/>
  <c r="D40" i="48"/>
  <c r="D42" i="48"/>
  <c r="D53" i="48" s="1"/>
  <c r="D52" i="48" l="1"/>
  <c r="D41" i="48"/>
  <c r="C41" i="48"/>
  <c r="C52" i="48"/>
</calcChain>
</file>

<file path=xl/sharedStrings.xml><?xml version="1.0" encoding="utf-8"?>
<sst xmlns="http://schemas.openxmlformats.org/spreadsheetml/2006/main" count="2673" uniqueCount="503">
  <si>
    <t>Project name</t>
  </si>
  <si>
    <t>Seedling survey sheet</t>
  </si>
  <si>
    <t>Stratum number</t>
  </si>
  <si>
    <t>Print one sheet per stratum</t>
  </si>
  <si>
    <t>Stratum net area (ha)</t>
  </si>
  <si>
    <t>Plot radius (m)</t>
  </si>
  <si>
    <t>or square plot length (m)</t>
  </si>
  <si>
    <t>Number of plots</t>
  </si>
  <si>
    <r>
      <t xml:space="preserve">Broadleaves. </t>
    </r>
    <r>
      <rPr>
        <sz val="12"/>
        <color theme="1"/>
        <rFont val="Arial"/>
        <family val="2"/>
      </rPr>
      <t>Count all the broadleaf seedlings in the plot but only measure the height of the three broadleaf seedlings closest to the centre</t>
    </r>
  </si>
  <si>
    <r>
      <t xml:space="preserve">Conifers. </t>
    </r>
    <r>
      <rPr>
        <sz val="12"/>
        <color theme="1"/>
        <rFont val="Arial"/>
        <family val="2"/>
      </rPr>
      <t>Count all the conifer seedlings in the plot but only measure the height of the three coniferseedlings closest to the centre</t>
    </r>
  </si>
  <si>
    <t>Plot number</t>
  </si>
  <si>
    <t>Main broadleaf seedling species</t>
  </si>
  <si>
    <t>Number of seedlings</t>
  </si>
  <si>
    <t xml:space="preserve">Broadleaf seedling heights (centimetres) </t>
  </si>
  <si>
    <t>Main conifer seedling species</t>
  </si>
  <si>
    <t>Conifer seedling heights (centimetres)</t>
  </si>
  <si>
    <t>Sapling survey sheet</t>
  </si>
  <si>
    <r>
      <rPr>
        <b/>
        <sz val="12"/>
        <color theme="1"/>
        <rFont val="Arial"/>
        <family val="2"/>
      </rPr>
      <t>Broadleaves.</t>
    </r>
    <r>
      <rPr>
        <sz val="12"/>
        <color theme="1"/>
        <rFont val="Arial"/>
        <family val="2"/>
      </rPr>
      <t xml:space="preserve"> Count all the broadleaf saplings in the plot but only measure the height of the three broadleaf saplings closest to the centre</t>
    </r>
  </si>
  <si>
    <r>
      <rPr>
        <b/>
        <sz val="12"/>
        <color theme="1"/>
        <rFont val="Arial"/>
        <family val="2"/>
      </rPr>
      <t>Conifers</t>
    </r>
    <r>
      <rPr>
        <sz val="12"/>
        <color theme="1"/>
        <rFont val="Arial"/>
        <family val="2"/>
      </rPr>
      <t>. Count all the conifer saplings in the plot but only measure the height of the three conifer saplings closest to the centre</t>
    </r>
  </si>
  <si>
    <t>Plot Number</t>
  </si>
  <si>
    <t>Main broadleaf sapling species</t>
  </si>
  <si>
    <t>Number of saplings</t>
  </si>
  <si>
    <t xml:space="preserve">Broadleaf sapling heights (metres) </t>
  </si>
  <si>
    <t>Main conifer sapling species</t>
  </si>
  <si>
    <t>Conifer sapling heights (metres)</t>
  </si>
  <si>
    <t>Tree survey sheets (prints on 2 pages).</t>
  </si>
  <si>
    <t>21 plots or fewer: One sheet per species/species group in each stratum</t>
  </si>
  <si>
    <t>Species/species group</t>
  </si>
  <si>
    <t>22-30 plots: Print a second sheet per species/species group in each stratum</t>
  </si>
  <si>
    <t>Other species in group</t>
  </si>
  <si>
    <t>Combine these back in the office.</t>
  </si>
  <si>
    <r>
      <rPr>
        <b/>
        <sz val="12"/>
        <color theme="1"/>
        <rFont val="Arial"/>
        <family val="2"/>
      </rPr>
      <t>Diameter at breast height.</t>
    </r>
    <r>
      <rPr>
        <sz val="12"/>
        <color theme="1"/>
        <rFont val="Arial"/>
        <family val="2"/>
      </rPr>
      <t xml:space="preserve"> Enter the diameter at breast height of every tree in the species/species group where the diameter is seven centimeters or more. If there are two trees of 7cm dbh in plot 1, enter '2'.</t>
    </r>
  </si>
  <si>
    <r>
      <rPr>
        <b/>
        <sz val="12"/>
        <rFont val="Arial"/>
        <family val="2"/>
      </rPr>
      <t xml:space="preserve">Tree height. </t>
    </r>
    <r>
      <rPr>
        <sz val="12"/>
        <rFont val="Arial"/>
        <family val="2"/>
      </rPr>
      <t>Measure the height of two trees per species/species group nearest to the plot centre. If you have grouped species, ideally these will be the 'main' species in the group.</t>
    </r>
  </si>
  <si>
    <t>Diameter at breast height (cm)</t>
  </si>
  <si>
    <t>Sample tree number</t>
  </si>
  <si>
    <t>Species</t>
  </si>
  <si>
    <t>Total height (conifer) or                timber height (broadleaves) (m)</t>
  </si>
  <si>
    <t>Tarriff number (rounded)</t>
  </si>
  <si>
    <t>Total</t>
  </si>
  <si>
    <t>No*DBH^2</t>
  </si>
  <si>
    <t xml:space="preserve">1. Survey results. Total carbon dioxide equivalent stored in biomass to date. </t>
  </si>
  <si>
    <t>User to complete</t>
  </si>
  <si>
    <t>Automatically calculated</t>
  </si>
  <si>
    <t>Guidance on how to complete the form</t>
  </si>
  <si>
    <t>This is populated automatically from the survey results tabs</t>
  </si>
  <si>
    <t>Seedling, sapling or tree species in the stratum</t>
  </si>
  <si>
    <t>Stratum 1 - tCO2e</t>
  </si>
  <si>
    <t>Stratum 2 - tCO2e</t>
  </si>
  <si>
    <t>Stratum 3 - tCO2e</t>
  </si>
  <si>
    <t>Stratum 4 - tCO2e</t>
  </si>
  <si>
    <t>Total CO2e</t>
  </si>
  <si>
    <t>Seedlings</t>
  </si>
  <si>
    <t>Saplings</t>
  </si>
  <si>
    <t>Tree species 1</t>
  </si>
  <si>
    <t>Tree species 2</t>
  </si>
  <si>
    <t>Tree species 3</t>
  </si>
  <si>
    <t>Tree species 4</t>
  </si>
  <si>
    <t>Total CO2e sequestered in biomass to date</t>
  </si>
  <si>
    <t>2. Predicted compared to actual carbon sequestration to date, also taking account of establishment emissions, soil carbon, baseline and leakage</t>
  </si>
  <si>
    <t>Copy and paste the predicted sequestration up to the current vintage from your latest validated WCC carbon calculator. The actual sequestration is then calculated automatically from your survey results</t>
  </si>
  <si>
    <r>
      <t>Cumulative biomass carbon sequestrationn from lookup tables or survey (tCO</t>
    </r>
    <r>
      <rPr>
        <vertAlign val="subscript"/>
        <sz val="12"/>
        <rFont val="Arial"/>
        <family val="2"/>
      </rPr>
      <t>2</t>
    </r>
    <r>
      <rPr>
        <sz val="12"/>
        <rFont val="Arial"/>
        <family val="2"/>
      </rPr>
      <t>e)</t>
    </r>
  </si>
  <si>
    <r>
      <t>Cumulative biomass carbon sequestration minus 20% model precision (tCO</t>
    </r>
    <r>
      <rPr>
        <vertAlign val="subscript"/>
        <sz val="12"/>
        <rFont val="Arial"/>
        <family val="2"/>
      </rPr>
      <t>2</t>
    </r>
    <r>
      <rPr>
        <sz val="12"/>
        <rFont val="Arial"/>
        <family val="2"/>
      </rPr>
      <t>e)</t>
    </r>
  </si>
  <si>
    <r>
      <t>Removal of vegetation and/or establishment emissions (tCO</t>
    </r>
    <r>
      <rPr>
        <vertAlign val="subscript"/>
        <sz val="12"/>
        <rFont val="Arial"/>
        <family val="2"/>
      </rPr>
      <t>2</t>
    </r>
    <r>
      <rPr>
        <sz val="12"/>
        <rFont val="Arial"/>
        <family val="2"/>
      </rPr>
      <t>e)</t>
    </r>
  </si>
  <si>
    <r>
      <t>Cumulative soil carbon (loss in year 1 and cumulative accumuln if relevant) (tCO</t>
    </r>
    <r>
      <rPr>
        <vertAlign val="subscript"/>
        <sz val="12"/>
        <rFont val="Arial"/>
        <family val="2"/>
      </rPr>
      <t>2</t>
    </r>
    <r>
      <rPr>
        <sz val="12"/>
        <rFont val="Arial"/>
        <family val="2"/>
      </rPr>
      <t>e)</t>
    </r>
  </si>
  <si>
    <r>
      <t>Total project carbon sequestration (tCO</t>
    </r>
    <r>
      <rPr>
        <vertAlign val="subscript"/>
        <sz val="12"/>
        <rFont val="Arial"/>
        <family val="2"/>
      </rPr>
      <t>2</t>
    </r>
    <r>
      <rPr>
        <sz val="12"/>
        <rFont val="Arial"/>
        <family val="2"/>
      </rPr>
      <t>e)</t>
    </r>
  </si>
  <si>
    <r>
      <t>Baseline (tCO</t>
    </r>
    <r>
      <rPr>
        <vertAlign val="subscript"/>
        <sz val="12"/>
        <rFont val="Arial"/>
        <family val="2"/>
      </rPr>
      <t>2</t>
    </r>
    <r>
      <rPr>
        <sz val="12"/>
        <rFont val="Arial"/>
        <family val="2"/>
      </rPr>
      <t>e)</t>
    </r>
  </si>
  <si>
    <r>
      <t>Leakage (tCO</t>
    </r>
    <r>
      <rPr>
        <vertAlign val="subscript"/>
        <sz val="12"/>
        <rFont val="Arial"/>
        <family val="2"/>
      </rPr>
      <t>2</t>
    </r>
    <r>
      <rPr>
        <sz val="12"/>
        <rFont val="Arial"/>
        <family val="2"/>
      </rPr>
      <t>e) [Emissions are negative]</t>
    </r>
  </si>
  <si>
    <r>
      <t>Net project carbon sequestration adjusted for baseline and leakage (tCO</t>
    </r>
    <r>
      <rPr>
        <vertAlign val="subscript"/>
        <sz val="12"/>
        <rFont val="Arial"/>
        <family val="2"/>
      </rPr>
      <t>2</t>
    </r>
    <r>
      <rPr>
        <sz val="12"/>
        <rFont val="Arial"/>
        <family val="2"/>
      </rPr>
      <t>e)</t>
    </r>
  </si>
  <si>
    <r>
      <t>Buffer contribution (tCO</t>
    </r>
    <r>
      <rPr>
        <vertAlign val="subscript"/>
        <sz val="12"/>
        <rFont val="Arial"/>
        <family val="2"/>
      </rPr>
      <t>2</t>
    </r>
    <r>
      <rPr>
        <sz val="12"/>
        <rFont val="Arial"/>
        <family val="2"/>
      </rPr>
      <t>e)</t>
    </r>
  </si>
  <si>
    <r>
      <t>Claimable carbon sequestration (tCO</t>
    </r>
    <r>
      <rPr>
        <vertAlign val="subscript"/>
        <sz val="12"/>
        <rFont val="Arial"/>
        <family val="2"/>
      </rPr>
      <t>2</t>
    </r>
    <r>
      <rPr>
        <sz val="12"/>
        <rFont val="Arial"/>
        <family val="2"/>
      </rPr>
      <t>e)</t>
    </r>
  </si>
  <si>
    <t>Predicted sequestration: Data from relevant row/vintage of latest approved carbon calculator (e.g. year 15 or 25)</t>
  </si>
  <si>
    <t>Actual sequestration: Total carbon dioxide equivalent from current monitoring survey adjusted for establishment emissions, soil carbon, baseline and leakage</t>
  </si>
  <si>
    <t>3. Calculate WCU to issue or any reversal at this verification</t>
  </si>
  <si>
    <t>Insert the number of WCU already issued to the project at year 5. If you are carrying out a year 25 survey, also enter the WCU issued at year 15</t>
  </si>
  <si>
    <t>Check your registry account for the number of PIUs and WCUs issued.</t>
  </si>
  <si>
    <t>WCU issued to date:</t>
  </si>
  <si>
    <t>Total units in vintage (tCO2e)</t>
  </si>
  <si>
    <t>Buffer contribution (tCO2e)</t>
  </si>
  <si>
    <t>Units to project (tCO2e)</t>
  </si>
  <si>
    <t>If year 15 or 25 survey, WCU issued at year 5</t>
  </si>
  <si>
    <t>If year 25 survey, WCU issued at year 15</t>
  </si>
  <si>
    <t>Total WCU issued to date</t>
  </si>
  <si>
    <t>WCU to issue at this verification</t>
  </si>
  <si>
    <t>Any reversal of WCU already issued?</t>
  </si>
  <si>
    <t>Any buffer units already put on hold?</t>
  </si>
  <si>
    <t>Select one</t>
  </si>
  <si>
    <t>Cancel buffer units?</t>
  </si>
  <si>
    <t>4. Confirm whether to convert PIU, issue new WCU, and/or mark PIU not delivered</t>
  </si>
  <si>
    <t>Insert the number of PIU active in your account and not yet converted to WCU, from the first, second and third (if year 25) vintages.</t>
  </si>
  <si>
    <t>Check your registry account for the number of PIUs</t>
  </si>
  <si>
    <t>A few older projects had slightly different first and second vintage lengths.</t>
  </si>
  <si>
    <t>It is possible PIUs weren't converted in previous vintages, for example if you self-assessed at year 15.</t>
  </si>
  <si>
    <t>PIU listed in first, second (and third if year 25) vintages:</t>
  </si>
  <si>
    <t>PIU issued in first (year 0-5) vintage which are still active and not yet converted</t>
  </si>
  <si>
    <t>PIU issued in second (year 5-15) vintage which are still active and not yet converted</t>
  </si>
  <si>
    <t>If year 25 survey, PIU issued in third (year 15-25) vintage which are still active</t>
  </si>
  <si>
    <t>Total 'active' PIU up to current vintage</t>
  </si>
  <si>
    <t>PIU to mark not delivered, highest serial numbers from the latest vintage first</t>
  </si>
  <si>
    <t>PIU to convert to WCU, lowest serial numbers from the earliest vintage first</t>
  </si>
  <si>
    <t>Extra WCU to issue. Note these are included in the 'WCU to issue at this verification' above</t>
  </si>
  <si>
    <t>Insert the vintage start and end dates of second vintage (if year 15) or third vintage (if year 25)</t>
  </si>
  <si>
    <t>If you have active PIUs from earlier vintages, this table summarises the totals.</t>
  </si>
  <si>
    <t>Copy and paste this table into your project progress report</t>
  </si>
  <si>
    <t xml:space="preserve">5. Planned and actual units delivered within the vintage under assessment  </t>
  </si>
  <si>
    <t>Vintage start date:</t>
  </si>
  <si>
    <t>Vintage end date:</t>
  </si>
  <si>
    <t>Pending Issuance Units in vintage being assessed</t>
  </si>
  <si>
    <t>Actual Units (WCUs) in vintage being assessed</t>
  </si>
  <si>
    <t>Pending Issuance Units to be cancelled</t>
  </si>
  <si>
    <t>Extra Woodland Carbon Units to issue</t>
  </si>
  <si>
    <t>This is a tool to compare the stocking density of your project (or a section of your project) to the planned stocking density used in your carbon calculations for that area.</t>
  </si>
  <si>
    <t>You do not have to complete this page as part of your verification, but you will find it useful if you need to make changes to your carbon calculator.</t>
  </si>
  <si>
    <t>Complete using the most recent carbon calculations for your project - add rows as necessary</t>
  </si>
  <si>
    <t>Section/stratum number</t>
  </si>
  <si>
    <t>Planned spacing (m)</t>
  </si>
  <si>
    <t>Species model used in lookup table</t>
  </si>
  <si>
    <t>Spacing used in lookup tables (m)</t>
  </si>
  <si>
    <t xml:space="preserve">Yield class used in lookup tables </t>
  </si>
  <si>
    <t>Management regime (from lookup tables)</t>
  </si>
  <si>
    <t>Percentage of area</t>
  </si>
  <si>
    <t>Area (hectares)</t>
  </si>
  <si>
    <t>Total area</t>
  </si>
  <si>
    <t>Stocking density (stems per hectare)</t>
  </si>
  <si>
    <t>Average spacing (m)</t>
  </si>
  <si>
    <t>Number of trees</t>
  </si>
  <si>
    <t>Complete the tables below using your survey results</t>
  </si>
  <si>
    <t>Stratum 1 stocking density</t>
  </si>
  <si>
    <t>Net area</t>
  </si>
  <si>
    <t>Seedling #</t>
  </si>
  <si>
    <t>Sapling #</t>
  </si>
  <si>
    <t>Tree #</t>
  </si>
  <si>
    <t xml:space="preserve">% </t>
  </si>
  <si>
    <t>Total number of trees</t>
  </si>
  <si>
    <t>Stratum 2 stocking density</t>
  </si>
  <si>
    <t>Total # trees</t>
  </si>
  <si>
    <t>Stratum 3 stocking density</t>
  </si>
  <si>
    <t>Stratum 4 stocking density</t>
  </si>
  <si>
    <t>Confirm the planted area of stratum 1 at year 15</t>
  </si>
  <si>
    <t xml:space="preserve">Complete one monitoring report for each stratum. </t>
  </si>
  <si>
    <t>Complete the table below to confirm the project and stratum details and the number and size of plots</t>
  </si>
  <si>
    <t>Stratum details</t>
  </si>
  <si>
    <t>&lt;Enter project name&gt;</t>
  </si>
  <si>
    <t>Project ID</t>
  </si>
  <si>
    <t>&lt;Enter 15-digit Project ID&gt;</t>
  </si>
  <si>
    <t>Start date</t>
  </si>
  <si>
    <t>&lt;Enter project start date&gt;</t>
  </si>
  <si>
    <t>&lt;Enter stratum number&gt;</t>
  </si>
  <si>
    <t>Survey date</t>
  </si>
  <si>
    <t>&lt;Enter survey date&gt;</t>
  </si>
  <si>
    <r>
      <t xml:space="preserve">If open ground not mapped, enter </t>
    </r>
    <r>
      <rPr>
        <b/>
        <sz val="12"/>
        <rFont val="Arial"/>
        <family val="2"/>
      </rPr>
      <t xml:space="preserve">gross </t>
    </r>
    <r>
      <rPr>
        <sz val="12"/>
        <rFont val="Arial"/>
        <family val="2"/>
      </rPr>
      <t>area here instead &amp; do more plots.  See guidance.</t>
    </r>
  </si>
  <si>
    <r>
      <t>or</t>
    </r>
    <r>
      <rPr>
        <sz val="12"/>
        <rFont val="Arial"/>
        <family val="2"/>
      </rPr>
      <t xml:space="preserve"> square plot length (m)</t>
    </r>
  </si>
  <si>
    <t>Plot area (ha)</t>
  </si>
  <si>
    <r>
      <t xml:space="preserve">Ensure you only enter a radius </t>
    </r>
    <r>
      <rPr>
        <u/>
        <sz val="12"/>
        <rFont val="Arial"/>
        <family val="2"/>
      </rPr>
      <t>or</t>
    </r>
    <r>
      <rPr>
        <sz val="12"/>
        <rFont val="Arial"/>
        <family val="2"/>
      </rPr>
      <t xml:space="preserve"> a length</t>
    </r>
  </si>
  <si>
    <t>Combining species into species groups for the tree survey.</t>
  </si>
  <si>
    <t xml:space="preserve">3. Combine by genus, otherwise genus group, otherwise phylum/type or failing that, by conifers and broadleaves. </t>
  </si>
  <si>
    <t>4. See the rules in the survey protocol section 5. Year 15+ survey: measurement for further details.</t>
  </si>
  <si>
    <t>Section number</t>
  </si>
  <si>
    <t>Species model using in lookup table</t>
  </si>
  <si>
    <t>Yield class used in lookup tables</t>
  </si>
  <si>
    <t>Management regime from lookup tables</t>
  </si>
  <si>
    <t>Percentage of area within stratum</t>
  </si>
  <si>
    <t xml:space="preserve">Area (ha) </t>
  </si>
  <si>
    <t>Identify species groups (eg 'Group 1 - Pines' or 'Group 2 - Pines and Larches' or 'Group 3 - Conifers'</t>
  </si>
  <si>
    <t>Identify the main (by area) species for each species group</t>
  </si>
  <si>
    <t>Main species group 1</t>
  </si>
  <si>
    <t>Main species group 2</t>
  </si>
  <si>
    <t>Main species group 3</t>
  </si>
  <si>
    <t>Main species group 4</t>
  </si>
  <si>
    <t xml:space="preserve">Please list plot grid references below. </t>
  </si>
  <si>
    <t>Please provide a map showing plot locations.</t>
  </si>
  <si>
    <t>Grid reference</t>
  </si>
  <si>
    <t>Marked with a stake/cane or nearest tree?</t>
  </si>
  <si>
    <t>Distance and direction from marker to centre of plot</t>
  </si>
  <si>
    <t>Photo reference and number</t>
  </si>
  <si>
    <t>Further details about tree protection, growth and health. Enter here any details about the state of tree protection (fences/tubes) and any observations about the growth and health of the trees and any reasons for poor performance</t>
  </si>
  <si>
    <t>You need one sheet per stratum</t>
  </si>
  <si>
    <t xml:space="preserve">Plot area (m2) </t>
  </si>
  <si>
    <t>Total area of plots (m2)</t>
  </si>
  <si>
    <t>The boxes below automatically calculate the average height and total number of seedlings in the stratum, and the carbon stored in those seedlings</t>
  </si>
  <si>
    <t>Number of broadleaf seedling heights measured</t>
  </si>
  <si>
    <t>Number of conifer seedling heights measured</t>
  </si>
  <si>
    <t>Total carbon in seedlings (tC)</t>
  </si>
  <si>
    <t>Total height of broadleaf seedlings measured</t>
  </si>
  <si>
    <t>Total height of conifer seedlings measured</t>
  </si>
  <si>
    <t>Total CO2 in seedlings (tCO2)</t>
  </si>
  <si>
    <t>Average height of broadleaf seedlings measured (cm)</t>
  </si>
  <si>
    <t>Average height of conifer seedlings measured (cm)</t>
  </si>
  <si>
    <t>Total number of broadleaf seedlings counted</t>
  </si>
  <si>
    <t>Total number of conifer seedlings counted</t>
  </si>
  <si>
    <t>Number of broadleaf seedlings per hectare</t>
  </si>
  <si>
    <t>Number of conifer seedlings per hectare</t>
  </si>
  <si>
    <t>Number of broadleaf seedlings per stratum</t>
  </si>
  <si>
    <t>Number of conifer seedlings per stratum</t>
  </si>
  <si>
    <t>Carbon in broadleaf seedlings in stratum (tC)</t>
  </si>
  <si>
    <t>Carbon in conifer seedlings in stratum (tC)</t>
  </si>
  <si>
    <t>Carbon dioxide equivalent in broadleaf seedlings in stratum (tCO2)</t>
  </si>
  <si>
    <t>Carbon dioxide equivalent in conifer seedlings in stratum (tCO2)</t>
  </si>
  <si>
    <t>The boxes below automatically calculate the average height and total number of saplings in the stratum, and the carbon stored in those saplings</t>
  </si>
  <si>
    <t>Number of broadleaf sapling heights measured</t>
  </si>
  <si>
    <t>Number of conifer sapling heights measured</t>
  </si>
  <si>
    <t>Total carbon in saplings (tC)</t>
  </si>
  <si>
    <t>Total height of broadleaf saplings measured</t>
  </si>
  <si>
    <t>Total height of conifer saplings measured</t>
  </si>
  <si>
    <t>Total CO2 in saplings (tCO2)</t>
  </si>
  <si>
    <t>Average height of broadleaf saplings measured (m)</t>
  </si>
  <si>
    <t>Average height of conifer saplings measured (m)</t>
  </si>
  <si>
    <t>Total number of broadleaf saplings counted</t>
  </si>
  <si>
    <t>Total number of conifer saplings counted</t>
  </si>
  <si>
    <t>Number of broadleaf sapling per hectare</t>
  </si>
  <si>
    <t>Number of conifer saplings per hectare</t>
  </si>
  <si>
    <t>Number of broadleaf saplings per stratum</t>
  </si>
  <si>
    <t>Number of conifer saplings per stratum</t>
  </si>
  <si>
    <t>Carbon in broadleaf saplings in stratum (tC)</t>
  </si>
  <si>
    <t>Carbon in conifer saplings in stratum (tC)</t>
  </si>
  <si>
    <t>Carbon dioxide equivalent in broadleaf saplings in stratum (tCO2)</t>
  </si>
  <si>
    <t>Carbon dioxide equivalent in conifer saplings in stratum (tCO2)</t>
  </si>
  <si>
    <t>Tree survey sheet.</t>
  </si>
  <si>
    <t>You need one sheet per species/species group in each stratum</t>
  </si>
  <si>
    <t>See the 'template tree survey sheets' for a printable version.</t>
  </si>
  <si>
    <t>Plot area (m2)</t>
  </si>
  <si>
    <t>The boxes below automatically calculate the quadratic mean diameter at breast height, mean basal area, tarriff number, average height, volume, mass and the carbon stored in the trees in the stratum</t>
  </si>
  <si>
    <t>Number of trees, dbh and basal area</t>
  </si>
  <si>
    <t>Species and constants to calculate tarriff number</t>
  </si>
  <si>
    <t>Tarriff number, yield class, ave total height, total top height</t>
  </si>
  <si>
    <t>Volume</t>
  </si>
  <si>
    <t>Species code</t>
  </si>
  <si>
    <t>Species for tarriff number</t>
  </si>
  <si>
    <t>Average single tree tarriff number (Rounded down)</t>
  </si>
  <si>
    <t>Constants to calculate mean merchantable tree volume</t>
  </si>
  <si>
    <t>Number of trees in plots</t>
  </si>
  <si>
    <t>Constant a1</t>
  </si>
  <si>
    <t>Constant 1</t>
  </si>
  <si>
    <t>Constant 3</t>
  </si>
  <si>
    <t>Number of trees per hectare</t>
  </si>
  <si>
    <t>Constant a2</t>
  </si>
  <si>
    <t>Average total height (conifer), timber height (broadleaves) (m)</t>
  </si>
  <si>
    <t>Constant 2</t>
  </si>
  <si>
    <t>Constant 4</t>
  </si>
  <si>
    <t>Number of trees in stratum</t>
  </si>
  <si>
    <t>Constant a3</t>
  </si>
  <si>
    <t>a1</t>
  </si>
  <si>
    <t>Quadratic mean dbh (cm)</t>
  </si>
  <si>
    <t>Constant a4</t>
  </si>
  <si>
    <t>a2</t>
  </si>
  <si>
    <t>Mean basal area of sample trees (m3)</t>
  </si>
  <si>
    <t>Volume/mass per tree</t>
  </si>
  <si>
    <t>Volume/mass per stratum</t>
  </si>
  <si>
    <t>Mean merchantable volume (m3)</t>
  </si>
  <si>
    <t>Total stem volume of stratum (m3)</t>
  </si>
  <si>
    <t>Mean total stem volume (m3)</t>
  </si>
  <si>
    <t>Biomass</t>
  </si>
  <si>
    <t>Species for specific gravity</t>
  </si>
  <si>
    <t>Total stem biomass (odt)</t>
  </si>
  <si>
    <t>Crown biomass species group</t>
  </si>
  <si>
    <t>Total crown biomass (odt)</t>
  </si>
  <si>
    <t>Crown biomass per tree (odt)</t>
  </si>
  <si>
    <t>Root biomass species group</t>
  </si>
  <si>
    <t>Total root biomass (odt)</t>
  </si>
  <si>
    <t>Root biomass per tree (odt)</t>
  </si>
  <si>
    <t>Total biomass (odt)</t>
  </si>
  <si>
    <t>Carbon</t>
  </si>
  <si>
    <t>Total carbon in trees in stratum (tC)</t>
  </si>
  <si>
    <t>Total carbon dioxide in trees in stratum (tCO2)</t>
  </si>
  <si>
    <t>Broadleaf seedlings</t>
  </si>
  <si>
    <t>Conifer seedlings</t>
  </si>
  <si>
    <t>Broadleaf saplings</t>
  </si>
  <si>
    <t>Conifer saplings</t>
  </si>
  <si>
    <t>Trees - Lookups for species, tarrif number, specific gravity, crown and root co-efficients</t>
  </si>
  <si>
    <t>Constants for the tarriff number (Equation 2 method B: broadleaves and equation 3 method C: conifers)</t>
  </si>
  <si>
    <t>Convert mean merchantable volume to mean total stem volume</t>
  </si>
  <si>
    <t>Nominal specific gravity of timber by species</t>
  </si>
  <si>
    <t>Species/group-specific coefficients for the crown biomass equation 6 for trees between 7 cm and 50 cm dbh</t>
  </si>
  <si>
    <t>Species/group-specific coefficients for the crown biomass equation 7 for trees greater than 50 cm dbh</t>
  </si>
  <si>
    <t>Species/group-specific coefficients the root biomass equation 8 for trees up to and including 30 cm dbh</t>
  </si>
  <si>
    <t>Species/group-specific coefficients for the root biomass equation 9 for trees greater than 30 cm dbh</t>
  </si>
  <si>
    <t>Table 6.1.1 from Carbon assessment protocol</t>
  </si>
  <si>
    <t>Table 6.1.2 from Carbon assessment protocol</t>
  </si>
  <si>
    <t>Table 6.1.3 from Carbon assessment protocol</t>
  </si>
  <si>
    <t>Table 6.1.4 from Carbon assessment protocol</t>
  </si>
  <si>
    <t>Table A7.1 from Matthews and Mackie (2006)</t>
  </si>
  <si>
    <t>Table 5.2.1 from Carbon assessment protocol</t>
  </si>
  <si>
    <t>Table 5.2.6 from Carbon assessment protocol</t>
  </si>
  <si>
    <t>Table 5.2.7 from Carbon assessment protocol</t>
  </si>
  <si>
    <t>Table 4.1.6 and 4.1.7 from Carbon assessment protocol</t>
  </si>
  <si>
    <t>Table 4.1.9 from Carbon assessment protocol</t>
  </si>
  <si>
    <t>Table 5.2.1 from Carbon assessment protocol (after Lavers and Moore, 1983)</t>
  </si>
  <si>
    <t>Table 5.2.2 from Carbon assessment protocol</t>
  </si>
  <si>
    <t>Table 5.2.3 from Carbon assessment protocol</t>
  </si>
  <si>
    <t>Table 5.2.4 from Carbon assessment protocol</t>
  </si>
  <si>
    <t>Table 5.2.5 from the Carbon assessment protocol</t>
  </si>
  <si>
    <t>Mean seedling height (cm)</t>
  </si>
  <si>
    <t>C per thousand seedlings (tC)</t>
  </si>
  <si>
    <t>Mean height (m)</t>
  </si>
  <si>
    <t>Carbon per stem (tC)</t>
  </si>
  <si>
    <t>Carbon  per stem (tC)</t>
  </si>
  <si>
    <t>Broadleaved or conifer?</t>
  </si>
  <si>
    <t>Species for nominal specific gravity</t>
  </si>
  <si>
    <t>Species-group for crown biomass coefficients</t>
  </si>
  <si>
    <t>Species group for root biomass coefficients</t>
  </si>
  <si>
    <t>Conifer or broadleaved</t>
  </si>
  <si>
    <t>a3</t>
  </si>
  <si>
    <t>a4</t>
  </si>
  <si>
    <t>Mean dbh (cm)</t>
  </si>
  <si>
    <t>Multiplication factor</t>
  </si>
  <si>
    <t>Nominal specific gravity</t>
  </si>
  <si>
    <t>B</t>
  </si>
  <si>
    <t>p</t>
  </si>
  <si>
    <t>A</t>
  </si>
  <si>
    <t>b</t>
  </si>
  <si>
    <t xml:space="preserve">Broadleaved  </t>
  </si>
  <si>
    <t>alder</t>
  </si>
  <si>
    <t>AR</t>
  </si>
  <si>
    <t>BI</t>
  </si>
  <si>
    <t>oak</t>
  </si>
  <si>
    <t>red alder</t>
  </si>
  <si>
    <t>Broadleaved</t>
  </si>
  <si>
    <t>AH</t>
  </si>
  <si>
    <t>ash</t>
  </si>
  <si>
    <t>Beech</t>
  </si>
  <si>
    <t>Douglas fir, Japanese larch, lodgepole pine</t>
  </si>
  <si>
    <t>BE</t>
  </si>
  <si>
    <t>Corsican pine</t>
  </si>
  <si>
    <t>grand fir, Scots pine, western hemlock</t>
  </si>
  <si>
    <t>aspen</t>
  </si>
  <si>
    <t>ASP</t>
  </si>
  <si>
    <t>PO</t>
  </si>
  <si>
    <t>beech</t>
  </si>
  <si>
    <t>Douglas fir</t>
  </si>
  <si>
    <t>Norway spruce</t>
  </si>
  <si>
    <t>Conifer</t>
  </si>
  <si>
    <t>CP</t>
  </si>
  <si>
    <t>birch</t>
  </si>
  <si>
    <t>firs, spruces, cedars and hemlocks</t>
  </si>
  <si>
    <t>birch (downy/silver)</t>
  </si>
  <si>
    <t>DF</t>
  </si>
  <si>
    <t>Larches</t>
  </si>
  <si>
    <t>Sitka spruce</t>
  </si>
  <si>
    <t>bird cherry</t>
  </si>
  <si>
    <t>BCH</t>
  </si>
  <si>
    <t>WCH</t>
  </si>
  <si>
    <t>EL</t>
  </si>
  <si>
    <t>lodgepole pine</t>
  </si>
  <si>
    <t>western red cedar, noble fir, Corsican pine</t>
  </si>
  <si>
    <t>bishop pine</t>
  </si>
  <si>
    <t>BIP</t>
  </si>
  <si>
    <t>LP</t>
  </si>
  <si>
    <t>EM</t>
  </si>
  <si>
    <t>European larch</t>
  </si>
  <si>
    <t>Oak</t>
  </si>
  <si>
    <t>blackthorn</t>
  </si>
  <si>
    <t>XB</t>
  </si>
  <si>
    <t>GF</t>
  </si>
  <si>
    <t>elm</t>
  </si>
  <si>
    <t>Scots pine</t>
  </si>
  <si>
    <t>blue spruce</t>
  </si>
  <si>
    <t>XS</t>
  </si>
  <si>
    <t>NS</t>
  </si>
  <si>
    <t>JL</t>
  </si>
  <si>
    <t>silver fir</t>
  </si>
  <si>
    <t>ESF</t>
  </si>
  <si>
    <t>coast redwood</t>
  </si>
  <si>
    <t>RSQ</t>
  </si>
  <si>
    <t>grand fir</t>
  </si>
  <si>
    <t>Plot shape</t>
  </si>
  <si>
    <t>common alder</t>
  </si>
  <si>
    <t>CAR</t>
  </si>
  <si>
    <t>NF</t>
  </si>
  <si>
    <t>hornbeam</t>
  </si>
  <si>
    <t>HBM</t>
  </si>
  <si>
    <t>Common lime</t>
  </si>
  <si>
    <t>CLI</t>
  </si>
  <si>
    <t>SY</t>
  </si>
  <si>
    <t>LI</t>
  </si>
  <si>
    <t>horse chestnut</t>
  </si>
  <si>
    <t>HCH</t>
  </si>
  <si>
    <t>Circular</t>
  </si>
  <si>
    <t>OK</t>
  </si>
  <si>
    <t>hybrid larch</t>
  </si>
  <si>
    <t>HL</t>
  </si>
  <si>
    <t>Square</t>
  </si>
  <si>
    <t>crab apple</t>
  </si>
  <si>
    <t>Japanese larch</t>
  </si>
  <si>
    <t>dawn redwood</t>
  </si>
  <si>
    <t>XC</t>
  </si>
  <si>
    <t>SP</t>
  </si>
  <si>
    <t>Lawson cypress</t>
  </si>
  <si>
    <t>LC</t>
  </si>
  <si>
    <t>SS</t>
  </si>
  <si>
    <t>Leyland cypress</t>
  </si>
  <si>
    <t>LEC</t>
  </si>
  <si>
    <t>lime</t>
  </si>
  <si>
    <t>Englemann spruce</t>
  </si>
  <si>
    <t>WH</t>
  </si>
  <si>
    <t>English elm</t>
  </si>
  <si>
    <t>EEM</t>
  </si>
  <si>
    <t>WRC</t>
  </si>
  <si>
    <t>maritime pine</t>
  </si>
  <si>
    <t>MAP</t>
  </si>
  <si>
    <t>eucalyptus</t>
  </si>
  <si>
    <t>XEU</t>
  </si>
  <si>
    <t>noble fir</t>
  </si>
  <si>
    <t>European silver fir</t>
  </si>
  <si>
    <t>Field Maple</t>
  </si>
  <si>
    <t>Omorika spruce</t>
  </si>
  <si>
    <t>OMS</t>
  </si>
  <si>
    <t>poplar</t>
  </si>
  <si>
    <t>Green Alder</t>
  </si>
  <si>
    <t>VAR</t>
  </si>
  <si>
    <t>western red cedar</t>
  </si>
  <si>
    <t>RC</t>
  </si>
  <si>
    <t>grey alder</t>
  </si>
  <si>
    <t>GAR</t>
  </si>
  <si>
    <t>red oak</t>
  </si>
  <si>
    <t>ROK</t>
  </si>
  <si>
    <t>hawthorn</t>
  </si>
  <si>
    <t>sweet chestnut</t>
  </si>
  <si>
    <t>SC</t>
  </si>
  <si>
    <t>hazel</t>
  </si>
  <si>
    <t>Holly</t>
  </si>
  <si>
    <t>sycamore</t>
  </si>
  <si>
    <t>wild cherry</t>
  </si>
  <si>
    <t>Weymouth pine</t>
  </si>
  <si>
    <t>WEP</t>
  </si>
  <si>
    <t>Italian alder</t>
  </si>
  <si>
    <t>IAR</t>
  </si>
  <si>
    <t>western hemlock</t>
  </si>
  <si>
    <t>rauli</t>
  </si>
  <si>
    <t>RAN</t>
  </si>
  <si>
    <t>Japenese cedar</t>
  </si>
  <si>
    <t>JCR</t>
  </si>
  <si>
    <t>wych elm</t>
  </si>
  <si>
    <t>WEM</t>
  </si>
  <si>
    <t>juniper</t>
  </si>
  <si>
    <t>Large leaved lime</t>
  </si>
  <si>
    <t>LLI</t>
  </si>
  <si>
    <t>London plane</t>
  </si>
  <si>
    <t>Macedonian pine</t>
  </si>
  <si>
    <t>MCP</t>
  </si>
  <si>
    <t>Monterey cypress</t>
  </si>
  <si>
    <t>Monterey/Radiata pine</t>
  </si>
  <si>
    <t>RAP</t>
  </si>
  <si>
    <t>Nootka cypress</t>
  </si>
  <si>
    <t>Nordmann fir</t>
  </si>
  <si>
    <t>NMF</t>
  </si>
  <si>
    <t>Norway Maple</t>
  </si>
  <si>
    <t>NOM</t>
  </si>
  <si>
    <t>Omorika/Serbian spruce</t>
  </si>
  <si>
    <t>oriental spruce</t>
  </si>
  <si>
    <t>ORS</t>
  </si>
  <si>
    <t>Other Broadleaves</t>
  </si>
  <si>
    <t>Other conifers</t>
  </si>
  <si>
    <t>Other Firs</t>
  </si>
  <si>
    <t>XF</t>
  </si>
  <si>
    <t>Other pines</t>
  </si>
  <si>
    <t>XP</t>
  </si>
  <si>
    <t>Pedunculate oak</t>
  </si>
  <si>
    <t>POK</t>
  </si>
  <si>
    <t>Ponderosa pine</t>
  </si>
  <si>
    <t>PDP</t>
  </si>
  <si>
    <t>rauli/southern beech</t>
  </si>
  <si>
    <t>Red alder</t>
  </si>
  <si>
    <t>RAR</t>
  </si>
  <si>
    <t>roble/southern beech</t>
  </si>
  <si>
    <t>RON</t>
  </si>
  <si>
    <t>rowan</t>
  </si>
  <si>
    <t>Sessile oak</t>
  </si>
  <si>
    <t>SOK</t>
  </si>
  <si>
    <t>Siberian fir</t>
  </si>
  <si>
    <t>Sitka alder</t>
  </si>
  <si>
    <t>SAR</t>
  </si>
  <si>
    <t>Small leaved lime</t>
  </si>
  <si>
    <t>SLI</t>
  </si>
  <si>
    <t>Smooth leaved elm</t>
  </si>
  <si>
    <t>SEM</t>
  </si>
  <si>
    <t>walnut</t>
  </si>
  <si>
    <t>JRE</t>
  </si>
  <si>
    <t>Wellingtonia (giant redwood)</t>
  </si>
  <si>
    <t>WSQ</t>
  </si>
  <si>
    <t>western red pine</t>
  </si>
  <si>
    <t>white spruce</t>
  </si>
  <si>
    <t>whitebeam</t>
  </si>
  <si>
    <t>WHI</t>
  </si>
  <si>
    <t>wild cherry, gean</t>
  </si>
  <si>
    <t>willow</t>
  </si>
  <si>
    <t>XWL</t>
  </si>
  <si>
    <t>Yew</t>
  </si>
  <si>
    <t>YEW</t>
  </si>
  <si>
    <t>Disclaimer of warranty</t>
  </si>
  <si>
    <t>The Woodland Carbon Code is a voluntary standard. The Woodland Carbon Code standard, tools and documents, including the monitoring report, are distributed ‘as is’ and without warranties as to performance or merchantability or any other warranties whether expressed or implied.</t>
  </si>
  <si>
    <t>No responsibility for loss occasioned to any person or organisation acting, or refraining from action, as a result of any material in the standard, tools and documents can be accepted by Scottish Forestry, the Forestry Commission, Welsh Government or Northern Ireland Forest Service. Validation and verification does not imply endorsement by Scottish Forestry of the value of any investment.</t>
  </si>
  <si>
    <t>Version Date</t>
  </si>
  <si>
    <t>Version</t>
  </si>
  <si>
    <t>Changes</t>
  </si>
  <si>
    <t>Who</t>
  </si>
  <si>
    <t>May 2021</t>
  </si>
  <si>
    <t>Pilot version 2.1</t>
  </si>
  <si>
    <t>First pilot version of year 15 monitoring report</t>
  </si>
  <si>
    <t>Vicky West</t>
  </si>
  <si>
    <t>July 2026</t>
  </si>
  <si>
    <t>1. Added sheets for up to four strata.                                                                     2. Added space to allow for more plots in a stratum                                                            3. Added a template sheets to print and take to the site                             4. Further automation to summary table.                                                                        5. Updated formatting</t>
  </si>
  <si>
    <t>Phoebe Golden and Vicky West</t>
  </si>
  <si>
    <t>1. Enter the species, spacing, yield class, management, area data for this stratum from your latest carbon calculator.</t>
  </si>
  <si>
    <t>2. Any species less than 10% of the area in the stratum should be combined with the most similar 'major' species, until all groups are at least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</si>
</sst>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000000"/>
    <numFmt numFmtId="166" formatCode="0.0000000000"/>
    <numFmt numFmtId="167" formatCode="0.0000"/>
    <numFmt numFmtId="168" formatCode="0.0%"/>
    <numFmt numFmtId="169" formatCode="#,##0.0"/>
    <numFmt numFmtId="170" formatCode="#,##0.000000"/>
    <numFmt numFmtId="171" formatCode="#,##0.0000"/>
    <numFmt numFmtId="172" formatCode="#,##0.000000000"/>
    <numFmt numFmtId="173" formatCode="0.000000000"/>
    <numFmt numFmtId="174" formatCode="0.00000000"/>
  </numFmts>
  <fonts count="17" x14ac:knownFonts="1">
    <font>
      <sz val="11"/>
      <color theme="1"/>
      <name val="Calibri"/>
      <family val="2"/>
      <scheme val="minor"/>
    </font>
    <font>
      <b/>
      <sz val="12"/>
      <name val="Arial"/>
      <family val="2"/>
    </font>
    <font>
      <sz val="12"/>
      <name val="Arial"/>
      <family val="2"/>
    </font>
    <font>
      <sz val="10"/>
      <name val="Verdana"/>
      <family val="2"/>
    </font>
    <font>
      <b/>
      <sz val="12"/>
      <color theme="1"/>
      <name val="Arial"/>
      <family val="2"/>
    </font>
    <font>
      <sz val="12"/>
      <color theme="1"/>
      <name val="Arial"/>
      <family val="2"/>
    </font>
    <font>
      <b/>
      <i/>
      <sz val="12"/>
      <color rgb="FF004E2E"/>
      <name val="Arial"/>
      <family val="2"/>
    </font>
    <font>
      <sz val="12"/>
      <color rgb="FF004E2E"/>
      <name val="Arial"/>
      <family val="2"/>
    </font>
    <font>
      <sz val="12"/>
      <color rgb="FFFF0000"/>
      <name val="Arial"/>
      <family val="2"/>
    </font>
    <font>
      <b/>
      <u/>
      <sz val="12"/>
      <name val="Arial"/>
      <family val="2"/>
    </font>
    <font>
      <b/>
      <sz val="12"/>
      <color rgb="FFFF0000"/>
      <name val="Arial"/>
      <family val="2"/>
    </font>
    <font>
      <u/>
      <sz val="12"/>
      <name val="Arial"/>
      <family val="2"/>
    </font>
    <font>
      <i/>
      <sz val="12"/>
      <color rgb="FFFF0000"/>
      <name val="Arial"/>
      <family val="2"/>
    </font>
    <font>
      <i/>
      <sz val="12"/>
      <color theme="1"/>
      <name val="Arial"/>
      <family val="2"/>
    </font>
    <font>
      <sz val="10"/>
      <name val="Verdana"/>
      <family val="2"/>
    </font>
    <font>
      <b/>
      <sz val="12"/>
      <color rgb="FF000000"/>
      <name val="Arial"/>
      <family val="2"/>
    </font>
    <font>
      <vertAlign val="subscript"/>
      <sz val="12"/>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BFBFBF"/>
        <bgColor indexed="64"/>
      </patternFill>
    </fill>
    <fill>
      <patternFill patternType="solid">
        <fgColor rgb="FFC0C0C0"/>
        <bgColor indexed="64"/>
      </patternFill>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rgb="FFC5D9F1"/>
        <bgColor indexed="64"/>
      </patternFill>
    </fill>
    <fill>
      <patternFill patternType="solid">
        <fgColor rgb="FFD8E4BC"/>
        <bgColor indexed="64"/>
      </patternFill>
    </fill>
    <fill>
      <patternFill patternType="solid">
        <fgColor rgb="FFD9D9D9"/>
        <bgColor rgb="FF000000"/>
      </patternFill>
    </fill>
    <fill>
      <patternFill patternType="solid">
        <fgColor rgb="FFD8E4BC"/>
        <bgColor rgb="FF000000"/>
      </patternFill>
    </fill>
    <fill>
      <patternFill patternType="solid">
        <fgColor rgb="FFC5D9F1"/>
        <bgColor rgb="FF000000"/>
      </patternFill>
    </fill>
    <fill>
      <patternFill patternType="solid">
        <fgColor theme="3" tint="0.79998168889431442"/>
        <bgColor indexed="64"/>
      </patternFill>
    </fill>
  </fills>
  <borders count="10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auto="1"/>
      </right>
      <top/>
      <bottom style="thin">
        <color auto="1"/>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n">
        <color auto="1"/>
      </left>
      <right style="thin">
        <color auto="1"/>
      </right>
      <top style="thin">
        <color auto="1"/>
      </top>
      <bottom style="thick">
        <color auto="1"/>
      </bottom>
      <diagonal/>
    </border>
    <border>
      <left style="thick">
        <color indexed="64"/>
      </left>
      <right/>
      <top style="thin">
        <color indexed="64"/>
      </top>
      <bottom style="thin">
        <color indexed="64"/>
      </bottom>
      <diagonal/>
    </border>
    <border>
      <left style="thin">
        <color auto="1"/>
      </left>
      <right/>
      <top style="thin">
        <color auto="1"/>
      </top>
      <bottom style="thick">
        <color indexed="64"/>
      </bottom>
      <diagonal/>
    </border>
    <border>
      <left/>
      <right style="thin">
        <color indexed="64"/>
      </right>
      <top style="thin">
        <color indexed="64"/>
      </top>
      <bottom style="medium">
        <color indexed="64"/>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style="thin">
        <color auto="1"/>
      </right>
      <top/>
      <bottom/>
      <diagonal/>
    </border>
    <border>
      <left/>
      <right style="thin">
        <color auto="1"/>
      </right>
      <top style="medium">
        <color indexed="64"/>
      </top>
      <bottom style="thin">
        <color indexed="64"/>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thin">
        <color auto="1"/>
      </left>
      <right style="thin">
        <color rgb="FF000000"/>
      </right>
      <top style="thin">
        <color auto="1"/>
      </top>
      <bottom style="thin">
        <color auto="1"/>
      </bottom>
      <diagonal/>
    </border>
    <border>
      <left/>
      <right style="thin">
        <color rgb="FF000000"/>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right style="thin">
        <color auto="1"/>
      </right>
      <top/>
      <bottom style="medium">
        <color indexed="64"/>
      </bottom>
      <diagonal/>
    </border>
    <border>
      <left style="thin">
        <color indexed="64"/>
      </left>
      <right style="medium">
        <color indexed="64"/>
      </right>
      <top/>
      <bottom style="medium">
        <color indexed="64"/>
      </bottom>
      <diagonal/>
    </border>
    <border>
      <left/>
      <right/>
      <top style="thin">
        <color auto="1"/>
      </top>
      <bottom style="double">
        <color auto="1"/>
      </bottom>
      <diagonal/>
    </border>
    <border>
      <left/>
      <right style="medium">
        <color indexed="64"/>
      </right>
      <top style="thin">
        <color auto="1"/>
      </top>
      <bottom style="double">
        <color auto="1"/>
      </bottom>
      <diagonal/>
    </border>
    <border>
      <left/>
      <right/>
      <top/>
      <bottom style="double">
        <color auto="1"/>
      </bottom>
      <diagonal/>
    </border>
    <border>
      <left/>
      <right style="medium">
        <color auto="1"/>
      </right>
      <top style="thin">
        <color auto="1"/>
      </top>
      <bottom/>
      <diagonal/>
    </border>
    <border>
      <left/>
      <right style="medium">
        <color auto="1"/>
      </right>
      <top/>
      <bottom style="double">
        <color auto="1"/>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auto="1"/>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auto="1"/>
      </right>
      <top style="medium">
        <color indexed="64"/>
      </top>
      <bottom style="medium">
        <color indexed="64"/>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medium">
        <color indexed="64"/>
      </right>
      <top style="double">
        <color auto="1"/>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n">
        <color indexed="64"/>
      </right>
      <top/>
      <bottom style="double">
        <color auto="1"/>
      </bottom>
      <diagonal/>
    </border>
    <border>
      <left/>
      <right style="thin">
        <color indexed="64"/>
      </right>
      <top style="medium">
        <color indexed="64"/>
      </top>
      <bottom/>
      <diagonal/>
    </border>
    <border>
      <left/>
      <right style="thin">
        <color indexed="64"/>
      </right>
      <top style="double">
        <color auto="1"/>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3">
    <xf numFmtId="0" fontId="0" fillId="0" borderId="0"/>
    <xf numFmtId="0" fontId="3" fillId="0" borderId="0"/>
    <xf numFmtId="0" fontId="14" fillId="0" borderId="0"/>
  </cellStyleXfs>
  <cellXfs count="804">
    <xf numFmtId="0" fontId="0" fillId="0" borderId="0" xfId="0"/>
    <xf numFmtId="0" fontId="4" fillId="0" borderId="0" xfId="0" applyFont="1"/>
    <xf numFmtId="165" fontId="5"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xf>
    <xf numFmtId="0" fontId="5"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wrapText="1"/>
    </xf>
    <xf numFmtId="0" fontId="5" fillId="0" borderId="1" xfId="0" applyFont="1" applyBorder="1" applyAlignment="1">
      <alignment vertical="center" wrapText="1"/>
    </xf>
    <xf numFmtId="0" fontId="5" fillId="0" borderId="0" xfId="0" applyFont="1" applyAlignment="1">
      <alignment horizontal="right" vertical="center"/>
    </xf>
    <xf numFmtId="0" fontId="5" fillId="0" borderId="0" xfId="0" applyFont="1" applyAlignment="1">
      <alignment horizontal="justify" vertical="center" wrapText="1"/>
    </xf>
    <xf numFmtId="0" fontId="6" fillId="0" borderId="0" xfId="0" applyFont="1" applyAlignment="1">
      <alignment horizontal="center" vertical="center" wrapText="1"/>
    </xf>
    <xf numFmtId="0" fontId="5" fillId="0" borderId="0" xfId="0" applyFont="1" applyAlignment="1">
      <alignment vertical="center" wrapText="1"/>
    </xf>
    <xf numFmtId="166" fontId="5" fillId="0" borderId="0" xfId="0" applyNumberFormat="1" applyFont="1"/>
    <xf numFmtId="0" fontId="5" fillId="0" borderId="26" xfId="0" applyFont="1" applyBorder="1"/>
    <xf numFmtId="0" fontId="5" fillId="0" borderId="0" xfId="0" applyFont="1" applyAlignment="1">
      <alignment horizontal="left" vertical="center" wrapText="1"/>
    </xf>
    <xf numFmtId="0" fontId="5" fillId="0" borderId="6" xfId="0" applyFont="1" applyBorder="1" applyAlignment="1">
      <alignment vertical="center" wrapText="1"/>
    </xf>
    <xf numFmtId="0" fontId="5" fillId="0" borderId="34" xfId="0" applyFont="1" applyBorder="1" applyAlignment="1">
      <alignment vertical="center" wrapText="1"/>
    </xf>
    <xf numFmtId="0" fontId="2" fillId="0" borderId="0" xfId="0" applyFont="1" applyAlignment="1">
      <alignment vertical="center" wrapText="1"/>
    </xf>
    <xf numFmtId="0" fontId="1" fillId="9" borderId="5" xfId="0" applyFont="1" applyFill="1" applyBorder="1" applyAlignment="1">
      <alignment vertical="center" wrapText="1"/>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5" fillId="0" borderId="1" xfId="0" applyFont="1" applyBorder="1" applyAlignment="1">
      <alignment horizontal="left" vertical="center" wrapText="1"/>
    </xf>
    <xf numFmtId="172" fontId="5" fillId="0" borderId="1" xfId="0" applyNumberFormat="1" applyFont="1" applyBorder="1" applyAlignment="1">
      <alignment horizontal="right" vertical="center" wrapText="1"/>
    </xf>
    <xf numFmtId="172" fontId="5" fillId="0" borderId="1" xfId="0" applyNumberFormat="1" applyFont="1" applyBorder="1" applyAlignment="1">
      <alignment vertical="center" wrapText="1"/>
    </xf>
    <xf numFmtId="173" fontId="5" fillId="0" borderId="1" xfId="0" applyNumberFormat="1" applyFont="1" applyBorder="1" applyAlignment="1">
      <alignment horizontal="right" vertical="center" wrapText="1"/>
    </xf>
    <xf numFmtId="173" fontId="5" fillId="0" borderId="1" xfId="0" applyNumberFormat="1" applyFont="1" applyBorder="1" applyAlignment="1">
      <alignment vertical="center" wrapText="1"/>
    </xf>
    <xf numFmtId="0" fontId="5" fillId="0" borderId="1" xfId="0" applyFont="1" applyBorder="1" applyAlignment="1">
      <alignment horizontal="right" vertical="center" wrapText="1"/>
    </xf>
    <xf numFmtId="166" fontId="5" fillId="0" borderId="1" xfId="0" applyNumberFormat="1" applyFont="1" applyBorder="1" applyAlignment="1">
      <alignment vertical="center" wrapText="1"/>
    </xf>
    <xf numFmtId="166" fontId="5" fillId="0" borderId="1" xfId="0" applyNumberFormat="1" applyFont="1" applyBorder="1" applyAlignment="1">
      <alignment horizontal="right"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right"/>
    </xf>
    <xf numFmtId="2" fontId="5" fillId="0" borderId="1" xfId="0" applyNumberFormat="1" applyFont="1" applyBorder="1" applyAlignment="1">
      <alignment horizontal="center" vertical="center" wrapText="1"/>
    </xf>
    <xf numFmtId="0" fontId="5" fillId="7" borderId="1" xfId="0" applyFont="1" applyFill="1" applyBorder="1" applyAlignment="1">
      <alignment horizontal="center" vertical="center" wrapText="1"/>
    </xf>
    <xf numFmtId="2" fontId="5" fillId="0" borderId="0" xfId="0" applyNumberFormat="1" applyFont="1" applyAlignment="1">
      <alignment horizontal="center" vertical="center" wrapText="1"/>
    </xf>
    <xf numFmtId="0" fontId="5" fillId="0" borderId="0" xfId="0" applyFont="1" applyAlignment="1">
      <alignment horizontal="center"/>
    </xf>
    <xf numFmtId="2" fontId="5" fillId="0" borderId="0" xfId="0" applyNumberFormat="1" applyFont="1" applyAlignment="1">
      <alignment horizontal="center"/>
    </xf>
    <xf numFmtId="165" fontId="2"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2" fillId="0" borderId="1" xfId="0" applyFont="1" applyBorder="1" applyAlignment="1">
      <alignment horizontal="right" vertical="center"/>
    </xf>
    <xf numFmtId="0" fontId="2" fillId="7" borderId="1" xfId="0" applyFont="1" applyFill="1" applyBorder="1" applyAlignment="1">
      <alignment horizontal="right" vertical="center" wrapText="1"/>
    </xf>
    <xf numFmtId="0" fontId="2" fillId="0" borderId="1" xfId="0" applyFont="1" applyBorder="1" applyAlignment="1">
      <alignment horizontal="right" vertical="center" wrapText="1"/>
    </xf>
    <xf numFmtId="0" fontId="5" fillId="7" borderId="1" xfId="0" applyFont="1" applyFill="1" applyBorder="1" applyAlignment="1">
      <alignment horizontal="right" vertical="center" wrapText="1"/>
    </xf>
    <xf numFmtId="0" fontId="5" fillId="0" borderId="1" xfId="0" applyFont="1" applyBorder="1" applyAlignment="1">
      <alignment vertical="center"/>
    </xf>
    <xf numFmtId="174" fontId="5" fillId="0" borderId="1" xfId="0" applyNumberFormat="1" applyFont="1" applyBorder="1" applyAlignment="1">
      <alignment vertical="center" wrapText="1"/>
    </xf>
    <xf numFmtId="164" fontId="5" fillId="0" borderId="1" xfId="0" applyNumberFormat="1" applyFont="1" applyBorder="1" applyAlignment="1">
      <alignment vertical="center" wrapText="1"/>
    </xf>
    <xf numFmtId="174" fontId="5" fillId="0" borderId="1" xfId="0" applyNumberFormat="1" applyFont="1" applyBorder="1" applyAlignment="1">
      <alignment horizontal="right" vertical="center" wrapText="1"/>
    </xf>
    <xf numFmtId="0" fontId="2" fillId="2" borderId="1" xfId="0" applyFont="1" applyFill="1" applyBorder="1" applyAlignment="1">
      <alignment horizontal="right" vertical="center" wrapText="1"/>
    </xf>
    <xf numFmtId="2" fontId="2" fillId="2" borderId="1" xfId="0" applyNumberFormat="1" applyFont="1" applyFill="1" applyBorder="1" applyAlignment="1">
      <alignment horizontal="center" vertical="center" wrapText="1"/>
    </xf>
    <xf numFmtId="166" fontId="2" fillId="2" borderId="1" xfId="0" applyNumberFormat="1" applyFont="1" applyFill="1" applyBorder="1" applyAlignment="1">
      <alignment horizontal="center" vertical="center" wrapText="1"/>
    </xf>
    <xf numFmtId="0" fontId="5" fillId="0" borderId="61" xfId="0" applyFont="1" applyBorder="1"/>
    <xf numFmtId="0" fontId="5" fillId="0" borderId="62" xfId="0" applyFont="1" applyBorder="1"/>
    <xf numFmtId="0" fontId="5" fillId="0" borderId="64" xfId="0" applyFont="1" applyBorder="1"/>
    <xf numFmtId="0" fontId="5" fillId="3" borderId="40" xfId="0" applyFont="1" applyFill="1" applyBorder="1"/>
    <xf numFmtId="0" fontId="8" fillId="0" borderId="0" xfId="0" applyFont="1"/>
    <xf numFmtId="0" fontId="5" fillId="3" borderId="43" xfId="0" applyFont="1" applyFill="1" applyBorder="1"/>
    <xf numFmtId="0" fontId="2" fillId="12" borderId="43" xfId="0" applyFont="1" applyFill="1" applyBorder="1" applyAlignment="1">
      <alignment horizontal="left" vertical="center"/>
    </xf>
    <xf numFmtId="0" fontId="2" fillId="0" borderId="1" xfId="0" applyFont="1" applyBorder="1" applyAlignment="1">
      <alignment horizontal="left" vertical="center"/>
    </xf>
    <xf numFmtId="0" fontId="9" fillId="12" borderId="1" xfId="0" applyFont="1" applyFill="1" applyBorder="1" applyAlignment="1">
      <alignment horizontal="left" vertical="center"/>
    </xf>
    <xf numFmtId="0" fontId="9" fillId="0" borderId="0" xfId="0" applyFont="1" applyAlignment="1">
      <alignment vertical="center"/>
    </xf>
    <xf numFmtId="170" fontId="5" fillId="0" borderId="0" xfId="0" applyNumberFormat="1" applyFont="1"/>
    <xf numFmtId="0" fontId="5" fillId="3" borderId="45" xfId="0" applyFont="1" applyFill="1" applyBorder="1"/>
    <xf numFmtId="0" fontId="10" fillId="0" borderId="0" xfId="0" applyFont="1"/>
    <xf numFmtId="0" fontId="5" fillId="3" borderId="22" xfId="0" applyFont="1" applyFill="1" applyBorder="1" applyAlignment="1">
      <alignment horizontal="center" vertical="center"/>
    </xf>
    <xf numFmtId="49" fontId="5" fillId="11" borderId="1" xfId="0" applyNumberFormat="1" applyFont="1" applyFill="1" applyBorder="1" applyAlignment="1" applyProtection="1">
      <alignment horizontal="center" vertical="center"/>
      <protection locked="0"/>
    </xf>
    <xf numFmtId="0" fontId="5" fillId="11" borderId="1" xfId="0" applyFont="1" applyFill="1" applyBorder="1" applyAlignment="1" applyProtection="1">
      <alignment horizontal="center" vertical="center"/>
      <protection locked="0"/>
    </xf>
    <xf numFmtId="1" fontId="5" fillId="11" borderId="1" xfId="0" applyNumberFormat="1" applyFont="1" applyFill="1" applyBorder="1" applyAlignment="1" applyProtection="1">
      <alignment horizontal="center" vertical="center"/>
      <protection locked="0"/>
    </xf>
    <xf numFmtId="1" fontId="5" fillId="11" borderId="23" xfId="0" applyNumberFormat="1" applyFont="1" applyFill="1" applyBorder="1" applyAlignment="1" applyProtection="1">
      <alignment horizontal="center" vertical="center"/>
      <protection locked="0"/>
    </xf>
    <xf numFmtId="0" fontId="5" fillId="11" borderId="23" xfId="0" applyFont="1" applyFill="1" applyBorder="1" applyAlignment="1" applyProtection="1">
      <alignment horizontal="center" vertical="center"/>
      <protection locked="0"/>
    </xf>
    <xf numFmtId="0" fontId="5" fillId="3" borderId="24" xfId="0" applyFont="1" applyFill="1" applyBorder="1" applyAlignment="1">
      <alignment horizontal="center" vertical="center"/>
    </xf>
    <xf numFmtId="49" fontId="5" fillId="11" borderId="31" xfId="0" applyNumberFormat="1" applyFont="1" applyFill="1" applyBorder="1" applyAlignment="1" applyProtection="1">
      <alignment horizontal="center" vertical="center"/>
      <protection locked="0"/>
    </xf>
    <xf numFmtId="0" fontId="5" fillId="11" borderId="31" xfId="0" applyFont="1" applyFill="1" applyBorder="1" applyAlignment="1" applyProtection="1">
      <alignment horizontal="center" vertical="center"/>
      <protection locked="0"/>
    </xf>
    <xf numFmtId="1" fontId="5" fillId="11" borderId="31" xfId="0" applyNumberFormat="1" applyFont="1" applyFill="1" applyBorder="1" applyAlignment="1" applyProtection="1">
      <alignment horizontal="center" vertical="center"/>
      <protection locked="0"/>
    </xf>
    <xf numFmtId="1" fontId="5" fillId="11" borderId="25" xfId="0" applyNumberFormat="1" applyFont="1" applyFill="1" applyBorder="1" applyAlignment="1" applyProtection="1">
      <alignment horizontal="center" vertical="center"/>
      <protection locked="0"/>
    </xf>
    <xf numFmtId="0" fontId="5" fillId="11" borderId="25" xfId="0" applyFont="1" applyFill="1" applyBorder="1" applyAlignment="1" applyProtection="1">
      <alignment horizontal="center" vertical="center"/>
      <protection locked="0"/>
    </xf>
    <xf numFmtId="49" fontId="5" fillId="0" borderId="0" xfId="0" applyNumberFormat="1" applyFont="1" applyAlignment="1">
      <alignment horizontal="center" vertical="center"/>
    </xf>
    <xf numFmtId="1" fontId="5" fillId="0" borderId="0" xfId="0" applyNumberFormat="1" applyFont="1" applyAlignment="1">
      <alignment horizontal="center" vertical="center"/>
    </xf>
    <xf numFmtId="0" fontId="5" fillId="2" borderId="40" xfId="0" applyFont="1" applyFill="1" applyBorder="1"/>
    <xf numFmtId="0" fontId="5" fillId="2" borderId="43" xfId="0" applyFont="1" applyFill="1" applyBorder="1"/>
    <xf numFmtId="0" fontId="5" fillId="0" borderId="23" xfId="0" applyFont="1" applyBorder="1"/>
    <xf numFmtId="0" fontId="10" fillId="0" borderId="26" xfId="0" applyFont="1" applyBorder="1"/>
    <xf numFmtId="0" fontId="5" fillId="0" borderId="64" xfId="0" applyFont="1" applyBorder="1" applyAlignment="1">
      <alignment vertical="center"/>
    </xf>
    <xf numFmtId="0" fontId="10" fillId="0" borderId="0" xfId="0" applyFont="1" applyAlignment="1">
      <alignment vertical="center"/>
    </xf>
    <xf numFmtId="49" fontId="5" fillId="11" borderId="54" xfId="0" applyNumberFormat="1" applyFont="1" applyFill="1" applyBorder="1" applyAlignment="1" applyProtection="1">
      <alignment horizontal="center" vertical="center"/>
      <protection locked="0"/>
    </xf>
    <xf numFmtId="0" fontId="5" fillId="3" borderId="36"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3" xfId="0" applyFont="1" applyFill="1" applyBorder="1" applyAlignment="1">
      <alignment horizontal="center" vertical="center"/>
    </xf>
    <xf numFmtId="0" fontId="5" fillId="11" borderId="34" xfId="0" applyFont="1" applyFill="1" applyBorder="1" applyAlignment="1" applyProtection="1">
      <alignment horizontal="center" vertical="center"/>
      <protection locked="0"/>
    </xf>
    <xf numFmtId="0" fontId="5" fillId="11" borderId="35" xfId="0" applyFont="1" applyFill="1" applyBorder="1" applyAlignment="1" applyProtection="1">
      <alignment horizontal="center" vertical="center"/>
      <protection locked="0"/>
    </xf>
    <xf numFmtId="0" fontId="5" fillId="3" borderId="39" xfId="0" applyFont="1" applyFill="1" applyBorder="1" applyAlignment="1">
      <alignment horizontal="center" vertical="center"/>
    </xf>
    <xf numFmtId="2" fontId="4" fillId="0" borderId="0" xfId="0" applyNumberFormat="1" applyFont="1"/>
    <xf numFmtId="0" fontId="5" fillId="0" borderId="64" xfId="0" applyFont="1" applyBorder="1" applyAlignment="1">
      <alignment vertical="center" wrapText="1"/>
    </xf>
    <xf numFmtId="0" fontId="10" fillId="0" borderId="0" xfId="0" applyFont="1" applyAlignment="1">
      <alignment vertical="center" wrapText="1"/>
    </xf>
    <xf numFmtId="0" fontId="5" fillId="3" borderId="1" xfId="0" applyFont="1" applyFill="1" applyBorder="1" applyAlignment="1">
      <alignment horizontal="center" vertical="center"/>
    </xf>
    <xf numFmtId="0" fontId="5" fillId="3" borderId="23" xfId="0" applyFont="1" applyFill="1" applyBorder="1" applyAlignment="1">
      <alignment horizontal="center" vertical="center"/>
    </xf>
    <xf numFmtId="164" fontId="5" fillId="0" borderId="0" xfId="0" applyNumberFormat="1" applyFont="1"/>
    <xf numFmtId="0" fontId="5" fillId="2" borderId="72" xfId="0" applyFont="1" applyFill="1" applyBorder="1" applyAlignment="1">
      <alignment vertical="center"/>
    </xf>
    <xf numFmtId="0" fontId="5" fillId="2" borderId="11" xfId="0" applyFont="1" applyFill="1" applyBorder="1" applyAlignment="1">
      <alignment vertical="center"/>
    </xf>
    <xf numFmtId="0" fontId="5" fillId="2" borderId="12" xfId="0" applyFont="1" applyFill="1" applyBorder="1" applyAlignment="1">
      <alignment vertical="center"/>
    </xf>
    <xf numFmtId="0" fontId="5" fillId="0" borderId="35" xfId="0" applyFont="1" applyBorder="1" applyAlignment="1">
      <alignment vertical="center"/>
    </xf>
    <xf numFmtId="0" fontId="5" fillId="2" borderId="43" xfId="0" applyFont="1" applyFill="1" applyBorder="1" applyAlignment="1">
      <alignment vertical="center"/>
    </xf>
    <xf numFmtId="0" fontId="5" fillId="2" borderId="3" xfId="0" applyFont="1" applyFill="1" applyBorder="1" applyAlignment="1">
      <alignment vertical="center"/>
    </xf>
    <xf numFmtId="0" fontId="5" fillId="2" borderId="4" xfId="0" applyFont="1" applyFill="1" applyBorder="1" applyAlignment="1">
      <alignment vertical="center"/>
    </xf>
    <xf numFmtId="1" fontId="5" fillId="0" borderId="23" xfId="0" applyNumberFormat="1" applyFont="1" applyBorder="1" applyAlignment="1">
      <alignment vertical="center"/>
    </xf>
    <xf numFmtId="0" fontId="5" fillId="0" borderId="23" xfId="0" applyFont="1" applyBorder="1" applyAlignment="1">
      <alignment vertical="center"/>
    </xf>
    <xf numFmtId="170" fontId="5" fillId="2" borderId="3" xfId="0" applyNumberFormat="1" applyFont="1" applyFill="1" applyBorder="1" applyAlignment="1">
      <alignment vertical="center"/>
    </xf>
    <xf numFmtId="0" fontId="5" fillId="2" borderId="54" xfId="0" applyFont="1" applyFill="1" applyBorder="1" applyAlignment="1">
      <alignment vertical="center"/>
    </xf>
    <xf numFmtId="170" fontId="5" fillId="2" borderId="46" xfId="0" applyNumberFormat="1" applyFont="1" applyFill="1" applyBorder="1" applyAlignment="1">
      <alignment vertical="center"/>
    </xf>
    <xf numFmtId="0" fontId="4" fillId="0" borderId="62" xfId="0" applyFont="1" applyBorder="1"/>
    <xf numFmtId="0" fontId="5" fillId="0" borderId="63" xfId="0" applyFont="1" applyBorder="1"/>
    <xf numFmtId="0" fontId="5" fillId="0" borderId="65" xfId="0" applyFont="1" applyBorder="1"/>
    <xf numFmtId="10" fontId="10" fillId="0" borderId="0" xfId="0" applyNumberFormat="1" applyFont="1"/>
    <xf numFmtId="0" fontId="4" fillId="0" borderId="64" xfId="0" applyFont="1" applyBorder="1"/>
    <xf numFmtId="0" fontId="4" fillId="3" borderId="1" xfId="0" applyFont="1" applyFill="1" applyBorder="1"/>
    <xf numFmtId="0" fontId="5" fillId="3" borderId="1" xfId="0" applyFont="1" applyFill="1" applyBorder="1"/>
    <xf numFmtId="0" fontId="5" fillId="11" borderId="1" xfId="0" applyFont="1" applyFill="1" applyBorder="1" applyProtection="1">
      <protection locked="0"/>
    </xf>
    <xf numFmtId="0" fontId="5" fillId="11" borderId="2" xfId="0" applyFont="1" applyFill="1" applyBorder="1" applyProtection="1">
      <protection locked="0"/>
    </xf>
    <xf numFmtId="0" fontId="5" fillId="11" borderId="5" xfId="0" applyFont="1" applyFill="1" applyBorder="1" applyProtection="1">
      <protection locked="0"/>
    </xf>
    <xf numFmtId="0" fontId="5" fillId="0" borderId="66" xfId="0" applyFont="1" applyBorder="1"/>
    <xf numFmtId="0" fontId="5" fillId="0" borderId="67" xfId="0" applyFont="1" applyBorder="1"/>
    <xf numFmtId="9" fontId="10" fillId="0" borderId="0" xfId="0" applyNumberFormat="1" applyFont="1"/>
    <xf numFmtId="0" fontId="8" fillId="0" borderId="0" xfId="0" applyFont="1" applyAlignment="1">
      <alignment horizontal="left"/>
    </xf>
    <xf numFmtId="0" fontId="5" fillId="3" borderId="3" xfId="0" applyFont="1" applyFill="1" applyBorder="1" applyAlignment="1">
      <alignment vertical="center"/>
    </xf>
    <xf numFmtId="0" fontId="5" fillId="3" borderId="46" xfId="0" applyFont="1" applyFill="1" applyBorder="1" applyAlignment="1">
      <alignment vertical="center"/>
    </xf>
    <xf numFmtId="0" fontId="5" fillId="11" borderId="54" xfId="0" applyFont="1" applyFill="1" applyBorder="1" applyAlignment="1" applyProtection="1">
      <alignment horizontal="center" vertical="center"/>
      <protection locked="0"/>
    </xf>
    <xf numFmtId="164" fontId="5" fillId="11" borderId="1" xfId="0" applyNumberFormat="1" applyFont="1" applyFill="1" applyBorder="1" applyAlignment="1" applyProtection="1">
      <alignment horizontal="center" vertical="center"/>
      <protection locked="0"/>
    </xf>
    <xf numFmtId="164" fontId="5" fillId="11" borderId="23" xfId="0" applyNumberFormat="1" applyFont="1" applyFill="1" applyBorder="1" applyAlignment="1" applyProtection="1">
      <alignment horizontal="center" vertical="center"/>
      <protection locked="0"/>
    </xf>
    <xf numFmtId="164" fontId="5" fillId="11" borderId="31" xfId="0" applyNumberFormat="1" applyFont="1" applyFill="1" applyBorder="1" applyAlignment="1" applyProtection="1">
      <alignment horizontal="center" vertical="center"/>
      <protection locked="0"/>
    </xf>
    <xf numFmtId="164" fontId="5" fillId="11" borderId="25" xfId="0" applyNumberFormat="1" applyFont="1" applyFill="1" applyBorder="1" applyAlignment="1" applyProtection="1">
      <alignment horizontal="center" vertical="center"/>
      <protection locked="0"/>
    </xf>
    <xf numFmtId="0" fontId="5" fillId="3" borderId="4"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1" fillId="2" borderId="2" xfId="0" applyFont="1" applyFill="1" applyBorder="1" applyAlignment="1">
      <alignment vertical="center" wrapText="1"/>
    </xf>
    <xf numFmtId="0" fontId="8" fillId="0" borderId="0" xfId="0" applyFont="1" applyAlignment="1">
      <alignment horizontal="left" vertical="center"/>
    </xf>
    <xf numFmtId="164" fontId="2" fillId="0" borderId="23" xfId="0" applyNumberFormat="1" applyFont="1" applyBorder="1" applyAlignment="1">
      <alignment horizontal="right" vertical="center"/>
    </xf>
    <xf numFmtId="164" fontId="2" fillId="0" borderId="23" xfId="0" applyNumberFormat="1" applyFont="1" applyBorder="1" applyAlignment="1">
      <alignment horizontal="left" vertical="center"/>
    </xf>
    <xf numFmtId="0" fontId="2" fillId="0" borderId="0" xfId="1" applyFont="1"/>
    <xf numFmtId="0" fontId="1" fillId="12" borderId="15" xfId="0" applyFont="1" applyFill="1" applyBorder="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14" borderId="46" xfId="0" applyFont="1" applyFill="1" applyBorder="1" applyAlignment="1">
      <alignment vertical="center"/>
    </xf>
    <xf numFmtId="0" fontId="2" fillId="14" borderId="47" xfId="0" applyFont="1" applyFill="1" applyBorder="1" applyAlignment="1">
      <alignment vertical="center"/>
    </xf>
    <xf numFmtId="0" fontId="2" fillId="2" borderId="39" xfId="1" applyFont="1" applyFill="1" applyBorder="1" applyAlignment="1">
      <alignment horizontal="center" vertical="center" wrapText="1"/>
    </xf>
    <xf numFmtId="0" fontId="2" fillId="2" borderId="34"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10" fillId="0" borderId="0" xfId="1" applyFont="1"/>
    <xf numFmtId="1" fontId="2" fillId="0" borderId="0" xfId="1" applyNumberFormat="1" applyFont="1"/>
    <xf numFmtId="10" fontId="2" fillId="0" borderId="1" xfId="1" applyNumberFormat="1" applyFont="1" applyBorder="1"/>
    <xf numFmtId="10" fontId="2" fillId="0" borderId="0" xfId="1" applyNumberFormat="1" applyFont="1"/>
    <xf numFmtId="0" fontId="4" fillId="10" borderId="11" xfId="0" applyFont="1" applyFill="1" applyBorder="1"/>
    <xf numFmtId="2" fontId="2" fillId="0" borderId="23" xfId="0" applyNumberFormat="1" applyFont="1" applyBorder="1" applyAlignment="1">
      <alignment horizontal="left" vertical="center"/>
    </xf>
    <xf numFmtId="0" fontId="5" fillId="2" borderId="45" xfId="0" applyFont="1" applyFill="1" applyBorder="1"/>
    <xf numFmtId="2" fontId="4" fillId="0" borderId="0" xfId="0" applyNumberFormat="1" applyFont="1" applyAlignment="1">
      <alignment vertical="center" wrapText="1"/>
    </xf>
    <xf numFmtId="2" fontId="5" fillId="0" borderId="0" xfId="0" applyNumberFormat="1" applyFont="1"/>
    <xf numFmtId="2" fontId="10" fillId="0" borderId="0" xfId="0" applyNumberFormat="1" applyFont="1"/>
    <xf numFmtId="0" fontId="5" fillId="2" borderId="45" xfId="0" applyFont="1" applyFill="1" applyBorder="1" applyAlignment="1">
      <alignment vertical="center"/>
    </xf>
    <xf numFmtId="0" fontId="5" fillId="2" borderId="46" xfId="0" applyFont="1" applyFill="1" applyBorder="1" applyAlignment="1">
      <alignment vertical="center"/>
    </xf>
    <xf numFmtId="0" fontId="5" fillId="3" borderId="52" xfId="0" applyFont="1" applyFill="1" applyBorder="1" applyAlignment="1">
      <alignment vertical="center"/>
    </xf>
    <xf numFmtId="0" fontId="4" fillId="2" borderId="19" xfId="0" applyFont="1" applyFill="1" applyBorder="1" applyAlignment="1">
      <alignment vertical="center"/>
    </xf>
    <xf numFmtId="0" fontId="4" fillId="2" borderId="32" xfId="0" applyFont="1" applyFill="1" applyBorder="1" applyAlignment="1">
      <alignment vertical="center"/>
    </xf>
    <xf numFmtId="0" fontId="5" fillId="3" borderId="32" xfId="0" applyFont="1" applyFill="1" applyBorder="1" applyAlignment="1">
      <alignment vertical="center"/>
    </xf>
    <xf numFmtId="0" fontId="5" fillId="3" borderId="16" xfId="0" applyFont="1" applyFill="1" applyBorder="1" applyAlignment="1">
      <alignment vertical="center"/>
    </xf>
    <xf numFmtId="0" fontId="4" fillId="3" borderId="19" xfId="0" applyFont="1" applyFill="1" applyBorder="1" applyAlignment="1">
      <alignment vertical="center"/>
    </xf>
    <xf numFmtId="0" fontId="4" fillId="3" borderId="32" xfId="0" applyFont="1" applyFill="1" applyBorder="1" applyAlignment="1">
      <alignment vertical="center"/>
    </xf>
    <xf numFmtId="0" fontId="5" fillId="3" borderId="27" xfId="0" applyFont="1" applyFill="1" applyBorder="1" applyAlignment="1">
      <alignment vertical="center"/>
    </xf>
    <xf numFmtId="0" fontId="5" fillId="3" borderId="0" xfId="0" applyFont="1" applyFill="1" applyAlignment="1">
      <alignment vertical="center"/>
    </xf>
    <xf numFmtId="0" fontId="5" fillId="2" borderId="16" xfId="0" applyFont="1" applyFill="1" applyBorder="1" applyAlignment="1">
      <alignment vertical="center"/>
    </xf>
    <xf numFmtId="0" fontId="4" fillId="3" borderId="0" xfId="0" applyFont="1" applyFill="1" applyAlignment="1">
      <alignment vertical="center"/>
    </xf>
    <xf numFmtId="0" fontId="4" fillId="3" borderId="57" xfId="0" applyFont="1" applyFill="1" applyBorder="1" applyAlignment="1">
      <alignment vertical="center"/>
    </xf>
    <xf numFmtId="0" fontId="4" fillId="3" borderId="55" xfId="0" applyFont="1" applyFill="1" applyBorder="1" applyAlignment="1">
      <alignment vertical="center"/>
    </xf>
    <xf numFmtId="0" fontId="5" fillId="3" borderId="29" xfId="0" applyFont="1" applyFill="1" applyBorder="1" applyAlignment="1">
      <alignment vertical="center"/>
    </xf>
    <xf numFmtId="0" fontId="5" fillId="3" borderId="0" xfId="0" applyFont="1" applyFill="1" applyAlignment="1">
      <alignment vertical="center" wrapText="1"/>
    </xf>
    <xf numFmtId="0" fontId="5" fillId="3" borderId="43" xfId="0" applyFont="1" applyFill="1" applyBorder="1" applyAlignment="1">
      <alignment vertical="center"/>
    </xf>
    <xf numFmtId="0" fontId="4" fillId="2" borderId="17" xfId="0" applyFont="1" applyFill="1" applyBorder="1" applyAlignment="1">
      <alignment vertical="center"/>
    </xf>
    <xf numFmtId="0" fontId="4" fillId="2" borderId="26" xfId="0" applyFont="1" applyFill="1" applyBorder="1" applyAlignment="1">
      <alignment vertical="center"/>
    </xf>
    <xf numFmtId="0" fontId="5" fillId="2" borderId="26" xfId="0" applyFont="1" applyFill="1" applyBorder="1" applyAlignment="1">
      <alignment vertical="center"/>
    </xf>
    <xf numFmtId="3" fontId="5" fillId="2" borderId="18" xfId="0" applyNumberFormat="1" applyFont="1" applyFill="1" applyBorder="1" applyAlignment="1">
      <alignment vertical="center"/>
    </xf>
    <xf numFmtId="0" fontId="4" fillId="3" borderId="17" xfId="0" applyFont="1" applyFill="1" applyBorder="1" applyAlignment="1">
      <alignment vertical="center"/>
    </xf>
    <xf numFmtId="0" fontId="4" fillId="3" borderId="26" xfId="0" applyFont="1" applyFill="1" applyBorder="1" applyAlignment="1">
      <alignment vertical="center"/>
    </xf>
    <xf numFmtId="0" fontId="5" fillId="3" borderId="26" xfId="0" applyFont="1" applyFill="1" applyBorder="1" applyAlignment="1">
      <alignment vertical="center"/>
    </xf>
    <xf numFmtId="169" fontId="5" fillId="2" borderId="18" xfId="0" applyNumberFormat="1" applyFont="1" applyFill="1" applyBorder="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55" xfId="0" applyFont="1" applyFill="1" applyBorder="1"/>
    <xf numFmtId="0" fontId="5" fillId="0" borderId="65" xfId="0" applyFont="1" applyBorder="1" applyAlignment="1">
      <alignment vertical="center" wrapText="1"/>
    </xf>
    <xf numFmtId="0" fontId="5" fillId="0" borderId="65" xfId="0" applyFont="1" applyBorder="1" applyAlignment="1">
      <alignment vertical="center"/>
    </xf>
    <xf numFmtId="0" fontId="5" fillId="3" borderId="11" xfId="0" applyFont="1" applyFill="1" applyBorder="1" applyAlignment="1">
      <alignment vertical="center"/>
    </xf>
    <xf numFmtId="0" fontId="4" fillId="2" borderId="55" xfId="0" applyFont="1" applyFill="1" applyBorder="1" applyAlignment="1">
      <alignment vertical="center"/>
    </xf>
    <xf numFmtId="0" fontId="5" fillId="2" borderId="55" xfId="0" applyFont="1" applyFill="1" applyBorder="1" applyAlignment="1">
      <alignment vertical="center"/>
    </xf>
    <xf numFmtId="0" fontId="5" fillId="3" borderId="14" xfId="0" applyFont="1" applyFill="1" applyBorder="1" applyAlignment="1">
      <alignment vertical="center"/>
    </xf>
    <xf numFmtId="0" fontId="5" fillId="0" borderId="64" xfId="0" applyFont="1" applyBorder="1" applyAlignment="1">
      <alignment horizontal="left" vertical="center"/>
    </xf>
    <xf numFmtId="0" fontId="5" fillId="0" borderId="0" xfId="0" applyFont="1" applyAlignment="1" applyProtection="1">
      <alignment vertical="top" wrapText="1"/>
      <protection locked="0"/>
    </xf>
    <xf numFmtId="0" fontId="5" fillId="0" borderId="0" xfId="0" applyFont="1" applyAlignment="1" applyProtection="1">
      <alignment wrapText="1"/>
      <protection locked="0"/>
    </xf>
    <xf numFmtId="0" fontId="5" fillId="0" borderId="0" xfId="0" applyFont="1" applyProtection="1">
      <protection locked="0"/>
    </xf>
    <xf numFmtId="0" fontId="5" fillId="0" borderId="0" xfId="0" applyFont="1" applyAlignment="1" applyProtection="1">
      <alignment vertical="top"/>
      <protection locked="0"/>
    </xf>
    <xf numFmtId="0" fontId="2" fillId="12" borderId="40" xfId="0" applyFont="1" applyFill="1" applyBorder="1" applyAlignment="1">
      <alignment horizontal="left" vertical="center"/>
    </xf>
    <xf numFmtId="0" fontId="2" fillId="12" borderId="43" xfId="0" applyFont="1" applyFill="1" applyBorder="1" applyAlignment="1">
      <alignment horizontal="left" vertical="center" wrapText="1"/>
    </xf>
    <xf numFmtId="0" fontId="2" fillId="12" borderId="43" xfId="0" applyFont="1" applyFill="1" applyBorder="1" applyAlignment="1">
      <alignment vertical="center"/>
    </xf>
    <xf numFmtId="0" fontId="2" fillId="12" borderId="24" xfId="0" applyFont="1" applyFill="1" applyBorder="1" applyAlignment="1">
      <alignment vertical="center"/>
    </xf>
    <xf numFmtId="0" fontId="2" fillId="2" borderId="1" xfId="1" applyFont="1" applyFill="1" applyBorder="1"/>
    <xf numFmtId="0" fontId="2" fillId="12" borderId="76" xfId="0" applyFont="1" applyFill="1" applyBorder="1" applyAlignment="1">
      <alignment horizontal="left" vertical="center"/>
    </xf>
    <xf numFmtId="0" fontId="2" fillId="12" borderId="72" xfId="0" applyFont="1" applyFill="1" applyBorder="1" applyAlignment="1">
      <alignment horizontal="left" vertical="center"/>
    </xf>
    <xf numFmtId="0" fontId="2" fillId="12" borderId="22" xfId="0" applyFont="1" applyFill="1" applyBorder="1" applyAlignment="1">
      <alignment vertical="center"/>
    </xf>
    <xf numFmtId="0" fontId="1" fillId="10" borderId="11" xfId="1" applyFont="1" applyFill="1" applyBorder="1"/>
    <xf numFmtId="168" fontId="1" fillId="7" borderId="0" xfId="1" applyNumberFormat="1" applyFont="1" applyFill="1" applyAlignment="1">
      <alignment vertical="top" wrapText="1"/>
    </xf>
    <xf numFmtId="2" fontId="1" fillId="7" borderId="0" xfId="1" applyNumberFormat="1" applyFont="1" applyFill="1" applyAlignment="1">
      <alignment horizontal="right" vertical="top" wrapText="1"/>
    </xf>
    <xf numFmtId="0" fontId="1" fillId="0" borderId="0" xfId="1" applyFont="1" applyAlignment="1">
      <alignment vertical="top"/>
    </xf>
    <xf numFmtId="0" fontId="1" fillId="0" borderId="0" xfId="1" applyFont="1" applyAlignment="1">
      <alignment vertical="top" wrapText="1"/>
    </xf>
    <xf numFmtId="0" fontId="5" fillId="2" borderId="24" xfId="0" applyFont="1" applyFill="1" applyBorder="1" applyAlignment="1">
      <alignment vertical="center"/>
    </xf>
    <xf numFmtId="2" fontId="5" fillId="11" borderId="1" xfId="0" applyNumberFormat="1" applyFont="1" applyFill="1" applyBorder="1" applyProtection="1">
      <protection locked="0"/>
    </xf>
    <xf numFmtId="0" fontId="2" fillId="11" borderId="1" xfId="1" applyFont="1" applyFill="1" applyBorder="1" applyProtection="1">
      <protection locked="0"/>
    </xf>
    <xf numFmtId="0" fontId="2" fillId="11" borderId="22" xfId="1" applyFont="1" applyFill="1" applyBorder="1" applyProtection="1">
      <protection locked="0"/>
    </xf>
    <xf numFmtId="164" fontId="2" fillId="11" borderId="1" xfId="1" applyNumberFormat="1" applyFont="1" applyFill="1" applyBorder="1" applyProtection="1">
      <protection locked="0"/>
    </xf>
    <xf numFmtId="1" fontId="2" fillId="11" borderId="1" xfId="1" applyNumberFormat="1" applyFont="1" applyFill="1" applyBorder="1" applyProtection="1">
      <protection locked="0"/>
    </xf>
    <xf numFmtId="2" fontId="2" fillId="11" borderId="1" xfId="1" applyNumberFormat="1" applyFont="1" applyFill="1" applyBorder="1" applyProtection="1">
      <protection locked="0"/>
    </xf>
    <xf numFmtId="0" fontId="2" fillId="11" borderId="36" xfId="1" applyFont="1" applyFill="1" applyBorder="1" applyProtection="1">
      <protection locked="0"/>
    </xf>
    <xf numFmtId="0" fontId="2" fillId="13" borderId="58" xfId="0" applyFont="1" applyFill="1" applyBorder="1" applyAlignment="1" applyProtection="1">
      <alignment vertical="center"/>
      <protection locked="0"/>
    </xf>
    <xf numFmtId="0" fontId="2" fillId="13" borderId="41" xfId="0" applyFont="1" applyFill="1" applyBorder="1" applyAlignment="1" applyProtection="1">
      <alignment vertical="center"/>
      <protection locked="0"/>
    </xf>
    <xf numFmtId="0" fontId="2" fillId="13" borderId="42" xfId="0" applyFont="1" applyFill="1" applyBorder="1" applyAlignment="1" applyProtection="1">
      <alignment vertical="center"/>
      <protection locked="0"/>
    </xf>
    <xf numFmtId="2" fontId="2" fillId="13" borderId="73" xfId="0" applyNumberFormat="1" applyFont="1" applyFill="1" applyBorder="1" applyAlignment="1" applyProtection="1">
      <alignment horizontal="left" vertical="center"/>
      <protection locked="0"/>
    </xf>
    <xf numFmtId="0" fontId="2" fillId="13" borderId="2" xfId="0" applyFont="1" applyFill="1" applyBorder="1" applyAlignment="1" applyProtection="1">
      <alignment horizontal="right" vertical="center"/>
      <protection locked="0"/>
    </xf>
    <xf numFmtId="2" fontId="2" fillId="0" borderId="74" xfId="0" applyNumberFormat="1" applyFont="1" applyBorder="1" applyAlignment="1">
      <alignment horizontal="right" vertical="center"/>
    </xf>
    <xf numFmtId="164" fontId="2" fillId="13" borderId="23" xfId="0" applyNumberFormat="1" applyFont="1" applyFill="1" applyBorder="1" applyAlignment="1" applyProtection="1">
      <alignment horizontal="right" vertical="center"/>
      <protection locked="0"/>
    </xf>
    <xf numFmtId="0" fontId="2" fillId="10" borderId="1" xfId="1" applyFont="1" applyFill="1" applyBorder="1"/>
    <xf numFmtId="0" fontId="5" fillId="2" borderId="9" xfId="0" applyFont="1" applyFill="1" applyBorder="1" applyAlignment="1">
      <alignment vertical="center"/>
    </xf>
    <xf numFmtId="0" fontId="5" fillId="2" borderId="86" xfId="0" applyFont="1" applyFill="1" applyBorder="1" applyAlignment="1">
      <alignment vertical="center"/>
    </xf>
    <xf numFmtId="0" fontId="5" fillId="2" borderId="8" xfId="0" applyFont="1" applyFill="1" applyBorder="1" applyAlignment="1">
      <alignment vertical="center"/>
    </xf>
    <xf numFmtId="170" fontId="5" fillId="2" borderId="85" xfId="0" applyNumberFormat="1" applyFont="1" applyFill="1" applyBorder="1" applyAlignment="1">
      <alignment vertical="center"/>
    </xf>
    <xf numFmtId="2" fontId="5" fillId="0" borderId="23" xfId="0" applyNumberFormat="1" applyFont="1" applyBorder="1" applyAlignment="1">
      <alignment vertical="center"/>
    </xf>
    <xf numFmtId="0" fontId="5" fillId="2" borderId="76" xfId="0" applyFont="1" applyFill="1" applyBorder="1" applyAlignment="1">
      <alignment vertical="center"/>
    </xf>
    <xf numFmtId="1" fontId="5" fillId="0" borderId="37" xfId="0" applyNumberFormat="1" applyFont="1" applyBorder="1" applyAlignment="1">
      <alignment vertical="center"/>
    </xf>
    <xf numFmtId="0" fontId="5" fillId="2" borderId="84" xfId="0" applyFont="1" applyFill="1" applyBorder="1" applyAlignment="1">
      <alignment vertical="center"/>
    </xf>
    <xf numFmtId="0" fontId="5" fillId="2" borderId="85" xfId="0" applyFont="1" applyFill="1" applyBorder="1" applyAlignment="1">
      <alignment vertical="center"/>
    </xf>
    <xf numFmtId="167" fontId="5" fillId="0" borderId="87" xfId="0" applyNumberFormat="1" applyFont="1" applyBorder="1" applyAlignment="1">
      <alignment vertical="center"/>
    </xf>
    <xf numFmtId="167" fontId="5" fillId="0" borderId="25" xfId="0" applyNumberFormat="1" applyFont="1" applyBorder="1" applyAlignment="1">
      <alignment vertical="center"/>
    </xf>
    <xf numFmtId="171" fontId="5" fillId="0" borderId="87" xfId="0" applyNumberFormat="1" applyFont="1" applyBorder="1" applyAlignment="1">
      <alignment vertical="center"/>
    </xf>
    <xf numFmtId="171" fontId="5" fillId="0" borderId="25" xfId="0" applyNumberFormat="1" applyFont="1" applyBorder="1" applyAlignment="1">
      <alignment vertical="center"/>
    </xf>
    <xf numFmtId="170" fontId="5" fillId="2" borderId="39" xfId="0" applyNumberFormat="1" applyFont="1" applyFill="1" applyBorder="1" applyAlignment="1">
      <alignment vertical="center"/>
    </xf>
    <xf numFmtId="170" fontId="5" fillId="2" borderId="34" xfId="0" applyNumberFormat="1" applyFont="1" applyFill="1" applyBorder="1" applyAlignment="1">
      <alignment vertical="center"/>
    </xf>
    <xf numFmtId="171" fontId="5" fillId="0" borderId="35" xfId="0" applyNumberFormat="1" applyFont="1" applyBorder="1" applyAlignment="1">
      <alignment vertical="center"/>
    </xf>
    <xf numFmtId="170" fontId="5" fillId="2" borderId="24" xfId="0" applyNumberFormat="1" applyFont="1" applyFill="1" applyBorder="1" applyAlignment="1">
      <alignment vertical="center"/>
    </xf>
    <xf numFmtId="170" fontId="5" fillId="2" borderId="31" xfId="0" applyNumberFormat="1" applyFont="1" applyFill="1" applyBorder="1" applyAlignment="1">
      <alignment vertical="center"/>
    </xf>
    <xf numFmtId="171" fontId="5" fillId="0" borderId="23" xfId="0" applyNumberFormat="1" applyFont="1" applyBorder="1" applyAlignment="1">
      <alignment vertical="center"/>
    </xf>
    <xf numFmtId="167" fontId="5" fillId="0" borderId="23" xfId="0" applyNumberFormat="1" applyFont="1" applyBorder="1" applyAlignment="1">
      <alignment vertical="center"/>
    </xf>
    <xf numFmtId="0" fontId="5" fillId="2" borderId="34" xfId="0" applyFont="1" applyFill="1" applyBorder="1" applyAlignment="1">
      <alignment horizontal="center" vertical="center" wrapText="1"/>
    </xf>
    <xf numFmtId="0" fontId="2" fillId="12" borderId="1" xfId="0" applyFont="1" applyFill="1" applyBorder="1" applyAlignment="1">
      <alignment horizontal="left" vertical="center"/>
    </xf>
    <xf numFmtId="10" fontId="2" fillId="11" borderId="10" xfId="1" applyNumberFormat="1" applyFont="1" applyFill="1" applyBorder="1" applyProtection="1">
      <protection locked="0"/>
    </xf>
    <xf numFmtId="10" fontId="2" fillId="11" borderId="2" xfId="1" applyNumberFormat="1" applyFont="1" applyFill="1" applyBorder="1" applyProtection="1">
      <protection locked="0"/>
    </xf>
    <xf numFmtId="0" fontId="2" fillId="2" borderId="6" xfId="1" applyFont="1" applyFill="1" applyBorder="1" applyAlignment="1">
      <alignment horizontal="center" vertical="center" wrapText="1"/>
    </xf>
    <xf numFmtId="2" fontId="1" fillId="7" borderId="78" xfId="1" applyNumberFormat="1" applyFont="1" applyFill="1" applyBorder="1" applyAlignment="1">
      <alignment horizontal="right" vertical="top" wrapText="1"/>
    </xf>
    <xf numFmtId="2" fontId="2" fillId="11" borderId="34" xfId="1" applyNumberFormat="1" applyFont="1" applyFill="1" applyBorder="1" applyProtection="1">
      <protection locked="0"/>
    </xf>
    <xf numFmtId="2" fontId="2" fillId="11" borderId="31" xfId="1" applyNumberFormat="1" applyFont="1" applyFill="1" applyBorder="1" applyProtection="1">
      <protection locked="0"/>
    </xf>
    <xf numFmtId="0" fontId="4" fillId="10" borderId="19" xfId="0" applyFont="1" applyFill="1" applyBorder="1" applyAlignment="1">
      <alignment vertical="center"/>
    </xf>
    <xf numFmtId="0" fontId="5" fillId="10" borderId="32" xfId="0" applyFont="1" applyFill="1" applyBorder="1" applyAlignment="1">
      <alignment vertical="center"/>
    </xf>
    <xf numFmtId="0" fontId="5" fillId="10" borderId="16" xfId="0" applyFont="1" applyFill="1" applyBorder="1" applyAlignment="1">
      <alignment vertical="center"/>
    </xf>
    <xf numFmtId="0" fontId="5" fillId="10" borderId="88" xfId="0" applyFont="1" applyFill="1" applyBorder="1" applyAlignment="1">
      <alignment vertical="center"/>
    </xf>
    <xf numFmtId="0" fontId="4" fillId="10" borderId="17" xfId="0" applyFont="1" applyFill="1" applyBorder="1" applyAlignment="1">
      <alignment vertical="center"/>
    </xf>
    <xf numFmtId="0" fontId="4" fillId="10" borderId="26" xfId="0" applyFont="1" applyFill="1" applyBorder="1" applyAlignment="1">
      <alignment vertical="center"/>
    </xf>
    <xf numFmtId="0" fontId="4" fillId="10" borderId="18" xfId="0" applyFont="1" applyFill="1" applyBorder="1" applyAlignment="1">
      <alignment vertical="center"/>
    </xf>
    <xf numFmtId="0" fontId="2" fillId="10" borderId="27" xfId="0" applyFont="1" applyFill="1" applyBorder="1" applyAlignment="1">
      <alignment vertical="center"/>
    </xf>
    <xf numFmtId="0" fontId="2" fillId="10" borderId="14" xfId="0" applyFont="1" applyFill="1" applyBorder="1" applyAlignment="1">
      <alignment vertical="center"/>
    </xf>
    <xf numFmtId="0" fontId="4" fillId="10" borderId="28" xfId="0" applyFont="1" applyFill="1" applyBorder="1" applyAlignment="1">
      <alignment vertical="center"/>
    </xf>
    <xf numFmtId="0" fontId="4" fillId="10" borderId="29" xfId="0" applyFont="1" applyFill="1" applyBorder="1" applyAlignment="1">
      <alignment vertical="center"/>
    </xf>
    <xf numFmtId="0" fontId="4" fillId="10" borderId="13" xfId="0" applyFont="1" applyFill="1" applyBorder="1" applyAlignment="1">
      <alignment vertical="center"/>
    </xf>
    <xf numFmtId="0" fontId="8" fillId="0" borderId="59" xfId="0" applyFont="1" applyBorder="1"/>
    <xf numFmtId="0" fontId="5" fillId="10" borderId="40" xfId="0" applyFont="1" applyFill="1" applyBorder="1" applyAlignment="1">
      <alignment horizontal="left" vertical="center"/>
    </xf>
    <xf numFmtId="0" fontId="5" fillId="10" borderId="41" xfId="0" applyFont="1" applyFill="1" applyBorder="1" applyAlignment="1">
      <alignment horizontal="left" vertical="center"/>
    </xf>
    <xf numFmtId="0" fontId="5" fillId="10" borderId="42" xfId="0" applyFont="1" applyFill="1" applyBorder="1" applyAlignment="1">
      <alignment horizontal="left" vertical="center"/>
    </xf>
    <xf numFmtId="0" fontId="5" fillId="3" borderId="44" xfId="0" applyFont="1" applyFill="1" applyBorder="1" applyAlignment="1">
      <alignment vertical="center"/>
    </xf>
    <xf numFmtId="0" fontId="4" fillId="3" borderId="23" xfId="0" applyFont="1" applyFill="1" applyBorder="1" applyAlignment="1">
      <alignment horizontal="right"/>
    </xf>
    <xf numFmtId="0" fontId="4" fillId="3" borderId="22" xfId="0" applyFont="1" applyFill="1" applyBorder="1"/>
    <xf numFmtId="0" fontId="4" fillId="3" borderId="36" xfId="0" applyFont="1" applyFill="1" applyBorder="1"/>
    <xf numFmtId="0" fontId="4" fillId="3" borderId="89" xfId="0" applyFont="1" applyFill="1" applyBorder="1"/>
    <xf numFmtId="0" fontId="4" fillId="0" borderId="90" xfId="0" applyFont="1" applyBorder="1"/>
    <xf numFmtId="0" fontId="4" fillId="0" borderId="91" xfId="0" applyFont="1" applyBorder="1"/>
    <xf numFmtId="0" fontId="1" fillId="2" borderId="22" xfId="0" applyFont="1" applyFill="1" applyBorder="1" applyAlignment="1">
      <alignment vertical="center" wrapText="1"/>
    </xf>
    <xf numFmtId="164" fontId="1" fillId="2" borderId="23" xfId="0" applyNumberFormat="1" applyFont="1" applyFill="1" applyBorder="1" applyAlignment="1">
      <alignment horizontal="right" vertical="center" wrapText="1"/>
    </xf>
    <xf numFmtId="0" fontId="5" fillId="3" borderId="22" xfId="0" applyFont="1" applyFill="1" applyBorder="1"/>
    <xf numFmtId="164" fontId="5" fillId="0" borderId="23" xfId="0" applyNumberFormat="1" applyFont="1" applyBorder="1"/>
    <xf numFmtId="0" fontId="5" fillId="3" borderId="24" xfId="0" applyFont="1" applyFill="1" applyBorder="1"/>
    <xf numFmtId="0" fontId="5" fillId="3" borderId="31" xfId="0" applyFont="1" applyFill="1" applyBorder="1"/>
    <xf numFmtId="0" fontId="5" fillId="11" borderId="31" xfId="0" applyFont="1" applyFill="1" applyBorder="1" applyProtection="1">
      <protection locked="0"/>
    </xf>
    <xf numFmtId="0" fontId="5" fillId="11" borderId="71" xfId="0" applyFont="1" applyFill="1" applyBorder="1" applyProtection="1">
      <protection locked="0"/>
    </xf>
    <xf numFmtId="164" fontId="5" fillId="0" borderId="25" xfId="0" applyNumberFormat="1" applyFont="1" applyBorder="1"/>
    <xf numFmtId="0" fontId="4" fillId="3" borderId="92" xfId="0" applyFont="1" applyFill="1" applyBorder="1" applyAlignment="1">
      <alignment vertical="center"/>
    </xf>
    <xf numFmtId="0" fontId="5" fillId="3" borderId="93" xfId="0" applyFont="1" applyFill="1" applyBorder="1" applyAlignment="1">
      <alignment vertical="center"/>
    </xf>
    <xf numFmtId="0" fontId="4" fillId="2" borderId="28" xfId="0" applyFont="1" applyFill="1" applyBorder="1" applyAlignment="1">
      <alignment vertical="center"/>
    </xf>
    <xf numFmtId="0" fontId="4" fillId="2" borderId="29" xfId="0" applyFont="1" applyFill="1" applyBorder="1" applyAlignment="1">
      <alignment vertical="center"/>
    </xf>
    <xf numFmtId="0" fontId="5" fillId="2" borderId="29" xfId="0" applyFont="1" applyFill="1" applyBorder="1" applyAlignment="1">
      <alignment vertical="center"/>
    </xf>
    <xf numFmtId="0" fontId="5" fillId="3" borderId="13" xfId="0" applyFont="1" applyFill="1" applyBorder="1" applyAlignment="1">
      <alignment vertical="center"/>
    </xf>
    <xf numFmtId="0" fontId="5" fillId="10" borderId="32" xfId="0" applyFont="1" applyFill="1" applyBorder="1"/>
    <xf numFmtId="0" fontId="5" fillId="10" borderId="16" xfId="0" applyFont="1" applyFill="1" applyBorder="1"/>
    <xf numFmtId="0" fontId="2" fillId="10" borderId="0" xfId="0" applyFont="1" applyFill="1" applyAlignment="1">
      <alignment vertical="center"/>
    </xf>
    <xf numFmtId="0" fontId="4" fillId="3" borderId="29" xfId="0" applyFont="1" applyFill="1" applyBorder="1" applyAlignment="1">
      <alignment vertical="center"/>
    </xf>
    <xf numFmtId="0" fontId="4" fillId="3" borderId="59" xfId="0" applyFont="1" applyFill="1" applyBorder="1" applyAlignment="1">
      <alignment vertical="center"/>
    </xf>
    <xf numFmtId="0" fontId="4" fillId="3" borderId="94" xfId="0" applyFont="1" applyFill="1" applyBorder="1" applyAlignment="1">
      <alignment vertical="center"/>
    </xf>
    <xf numFmtId="0" fontId="5" fillId="3" borderId="95" xfId="0" applyFont="1" applyFill="1" applyBorder="1" applyAlignment="1">
      <alignment vertical="center"/>
    </xf>
    <xf numFmtId="0" fontId="5" fillId="3" borderId="59" xfId="0" applyFont="1" applyFill="1" applyBorder="1" applyAlignment="1">
      <alignment vertical="center"/>
    </xf>
    <xf numFmtId="0" fontId="5" fillId="3" borderId="77" xfId="0" applyFont="1" applyFill="1" applyBorder="1" applyAlignment="1">
      <alignment vertical="center"/>
    </xf>
    <xf numFmtId="0" fontId="5" fillId="3" borderId="95" xfId="0" applyFont="1" applyFill="1" applyBorder="1" applyAlignment="1">
      <alignment vertical="center" wrapText="1"/>
    </xf>
    <xf numFmtId="0" fontId="4" fillId="2" borderId="96" xfId="0" applyFont="1" applyFill="1" applyBorder="1" applyAlignment="1">
      <alignment vertical="center"/>
    </xf>
    <xf numFmtId="0" fontId="5" fillId="10" borderId="17" xfId="0" applyFont="1" applyFill="1" applyBorder="1"/>
    <xf numFmtId="0" fontId="2" fillId="10" borderId="26" xfId="1" applyFont="1" applyFill="1" applyBorder="1"/>
    <xf numFmtId="0" fontId="2" fillId="10" borderId="18" xfId="1" applyFont="1" applyFill="1" applyBorder="1"/>
    <xf numFmtId="0" fontId="1" fillId="2" borderId="28" xfId="1" applyFont="1" applyFill="1" applyBorder="1" applyAlignment="1">
      <alignment vertical="top"/>
    </xf>
    <xf numFmtId="0" fontId="2" fillId="2" borderId="29" xfId="1" applyFont="1" applyFill="1" applyBorder="1"/>
    <xf numFmtId="0" fontId="1" fillId="2" borderId="29" xfId="1" applyFont="1" applyFill="1" applyBorder="1" applyAlignment="1">
      <alignment vertical="top" wrapText="1"/>
    </xf>
    <xf numFmtId="168" fontId="1" fillId="7" borderId="97" xfId="1" applyNumberFormat="1" applyFont="1" applyFill="1" applyBorder="1" applyAlignment="1">
      <alignment vertical="top" wrapText="1"/>
    </xf>
    <xf numFmtId="0" fontId="1" fillId="10" borderId="17" xfId="1" applyFont="1" applyFill="1" applyBorder="1" applyAlignment="1">
      <alignment vertical="center"/>
    </xf>
    <xf numFmtId="0" fontId="2" fillId="10" borderId="27" xfId="0" applyFont="1" applyFill="1" applyBorder="1"/>
    <xf numFmtId="0" fontId="2" fillId="10" borderId="0" xfId="1" applyFont="1" applyFill="1"/>
    <xf numFmtId="0" fontId="2" fillId="10" borderId="14" xfId="1" applyFont="1" applyFill="1" applyBorder="1"/>
    <xf numFmtId="0" fontId="2" fillId="10" borderId="27" xfId="0" applyFont="1" applyFill="1" applyBorder="1" applyAlignment="1">
      <alignment horizontal="left" vertical="center"/>
    </xf>
    <xf numFmtId="0" fontId="2" fillId="10" borderId="72" xfId="1" applyFont="1" applyFill="1" applyBorder="1" applyAlignment="1">
      <alignment vertical="center"/>
    </xf>
    <xf numFmtId="0" fontId="2" fillId="10" borderId="38" xfId="1" applyFont="1" applyFill="1" applyBorder="1"/>
    <xf numFmtId="0" fontId="2" fillId="2" borderId="23" xfId="1" applyFont="1" applyFill="1" applyBorder="1" applyAlignment="1">
      <alignment horizontal="center" vertical="center" wrapText="1"/>
    </xf>
    <xf numFmtId="0" fontId="2" fillId="11" borderId="44" xfId="1" applyFont="1" applyFill="1" applyBorder="1" applyProtection="1">
      <protection locked="0"/>
    </xf>
    <xf numFmtId="0" fontId="2" fillId="11" borderId="24" xfId="1" applyFont="1" applyFill="1" applyBorder="1" applyProtection="1">
      <protection locked="0"/>
    </xf>
    <xf numFmtId="0" fontId="2" fillId="11" borderId="31" xfId="1" applyFont="1" applyFill="1" applyBorder="1" applyProtection="1">
      <protection locked="0"/>
    </xf>
    <xf numFmtId="164" fontId="2" fillId="11" borderId="31" xfId="1" applyNumberFormat="1" applyFont="1" applyFill="1" applyBorder="1" applyProtection="1">
      <protection locked="0"/>
    </xf>
    <xf numFmtId="1" fontId="2" fillId="11" borderId="31" xfId="1" applyNumberFormat="1" applyFont="1" applyFill="1" applyBorder="1" applyProtection="1">
      <protection locked="0"/>
    </xf>
    <xf numFmtId="10" fontId="2" fillId="11" borderId="71" xfId="1" applyNumberFormat="1" applyFont="1" applyFill="1" applyBorder="1" applyProtection="1">
      <protection locked="0"/>
    </xf>
    <xf numFmtId="0" fontId="2" fillId="11" borderId="47" xfId="1" applyFont="1" applyFill="1" applyBorder="1" applyProtection="1">
      <protection locked="0"/>
    </xf>
    <xf numFmtId="0" fontId="2" fillId="10" borderId="16" xfId="1" applyFont="1" applyFill="1" applyBorder="1"/>
    <xf numFmtId="0" fontId="2" fillId="11" borderId="23" xfId="1" applyFont="1" applyFill="1" applyBorder="1" applyProtection="1">
      <protection locked="0"/>
    </xf>
    <xf numFmtId="0" fontId="2" fillId="11" borderId="25" xfId="1" applyFont="1" applyFill="1" applyBorder="1" applyProtection="1">
      <protection locked="0"/>
    </xf>
    <xf numFmtId="0" fontId="4" fillId="10" borderId="26" xfId="0" applyFont="1" applyFill="1" applyBorder="1"/>
    <xf numFmtId="0" fontId="5" fillId="10" borderId="18" xfId="0" applyFont="1" applyFill="1" applyBorder="1"/>
    <xf numFmtId="0" fontId="5" fillId="10" borderId="72" xfId="0" applyFont="1" applyFill="1" applyBorder="1"/>
    <xf numFmtId="0" fontId="5" fillId="2" borderId="39" xfId="0" applyFont="1" applyFill="1" applyBorder="1" applyAlignment="1">
      <alignment horizontal="center" vertical="center" wrapText="1"/>
    </xf>
    <xf numFmtId="0" fontId="5" fillId="2" borderId="22" xfId="0" applyFont="1" applyFill="1" applyBorder="1"/>
    <xf numFmtId="0" fontId="5" fillId="2" borderId="24" xfId="0" applyFont="1" applyFill="1" applyBorder="1"/>
    <xf numFmtId="2" fontId="5" fillId="11" borderId="31" xfId="0" applyNumberFormat="1" applyFont="1" applyFill="1" applyBorder="1" applyProtection="1">
      <protection locked="0"/>
    </xf>
    <xf numFmtId="0" fontId="2" fillId="11" borderId="27" xfId="1" applyFont="1" applyFill="1" applyBorder="1" applyAlignment="1" applyProtection="1">
      <alignment vertical="top"/>
      <protection locked="0"/>
    </xf>
    <xf numFmtId="0" fontId="2" fillId="11" borderId="0" xfId="1" applyFont="1" applyFill="1" applyAlignment="1" applyProtection="1">
      <alignment vertical="top"/>
      <protection locked="0"/>
    </xf>
    <xf numFmtId="0" fontId="2" fillId="11" borderId="14" xfId="1" applyFont="1" applyFill="1" applyBorder="1" applyAlignment="1" applyProtection="1">
      <alignment vertical="top"/>
      <protection locked="0"/>
    </xf>
    <xf numFmtId="0" fontId="2" fillId="11" borderId="28" xfId="1" applyFont="1" applyFill="1" applyBorder="1" applyAlignment="1" applyProtection="1">
      <alignment vertical="top"/>
      <protection locked="0"/>
    </xf>
    <xf numFmtId="0" fontId="2" fillId="11" borderId="29" xfId="1" applyFont="1" applyFill="1" applyBorder="1" applyAlignment="1" applyProtection="1">
      <alignment vertical="top"/>
      <protection locked="0"/>
    </xf>
    <xf numFmtId="0" fontId="2" fillId="11" borderId="13" xfId="1" applyFont="1" applyFill="1" applyBorder="1" applyAlignment="1" applyProtection="1">
      <alignment vertical="top"/>
      <protection locked="0"/>
    </xf>
    <xf numFmtId="0" fontId="2" fillId="2" borderId="2" xfId="1" applyFont="1" applyFill="1" applyBorder="1"/>
    <xf numFmtId="0" fontId="2" fillId="11" borderId="37" xfId="1" applyFont="1" applyFill="1" applyBorder="1" applyProtection="1">
      <protection locked="0"/>
    </xf>
    <xf numFmtId="0" fontId="2" fillId="2" borderId="7" xfId="1" applyFont="1" applyFill="1" applyBorder="1"/>
    <xf numFmtId="0" fontId="2" fillId="2" borderId="31" xfId="1" applyFont="1" applyFill="1" applyBorder="1"/>
    <xf numFmtId="0" fontId="2" fillId="11" borderId="35" xfId="1" applyFont="1" applyFill="1" applyBorder="1" applyProtection="1">
      <protection locked="0"/>
    </xf>
    <xf numFmtId="0" fontId="2" fillId="10" borderId="17" xfId="1" applyFont="1" applyFill="1" applyBorder="1"/>
    <xf numFmtId="0" fontId="2" fillId="2" borderId="10" xfId="1" applyFont="1" applyFill="1" applyBorder="1"/>
    <xf numFmtId="0" fontId="4" fillId="0" borderId="0" xfId="0" applyFont="1" applyAlignment="1">
      <alignment wrapText="1"/>
    </xf>
    <xf numFmtId="1" fontId="8" fillId="0" borderId="0" xfId="0" applyNumberFormat="1" applyFont="1"/>
    <xf numFmtId="0" fontId="1" fillId="0" borderId="5" xfId="2" applyFont="1" applyBorder="1" applyAlignment="1">
      <alignment wrapText="1"/>
    </xf>
    <xf numFmtId="0" fontId="2" fillId="0" borderId="0" xfId="2" applyFont="1"/>
    <xf numFmtId="0" fontId="2" fillId="0" borderId="6" xfId="2" applyFont="1" applyBorder="1" applyAlignment="1">
      <alignment wrapText="1"/>
    </xf>
    <xf numFmtId="0" fontId="2" fillId="0" borderId="34" xfId="2" applyFont="1" applyBorder="1" applyAlignment="1">
      <alignment wrapText="1"/>
    </xf>
    <xf numFmtId="0" fontId="1" fillId="6" borderId="1" xfId="2" applyFont="1" applyFill="1" applyBorder="1" applyAlignment="1">
      <alignment vertical="center" wrapText="1"/>
    </xf>
    <xf numFmtId="0" fontId="14" fillId="0" borderId="0" xfId="2"/>
    <xf numFmtId="0" fontId="2" fillId="0" borderId="1" xfId="2" applyFont="1" applyBorder="1" applyAlignment="1">
      <alignment vertical="center" wrapText="1"/>
    </xf>
    <xf numFmtId="164" fontId="2" fillId="0" borderId="1" xfId="2" applyNumberFormat="1" applyFont="1" applyBorder="1" applyAlignment="1">
      <alignment horizontal="left" vertical="center" wrapText="1"/>
    </xf>
    <xf numFmtId="0" fontId="2" fillId="0" borderId="1" xfId="2" applyFont="1" applyBorder="1" applyAlignment="1">
      <alignment horizontal="left" vertical="center" wrapText="1"/>
    </xf>
    <xf numFmtId="49" fontId="2" fillId="0" borderId="1" xfId="2" applyNumberFormat="1" applyFont="1" applyBorder="1" applyAlignment="1">
      <alignment horizontal="left" vertical="center"/>
    </xf>
    <xf numFmtId="0" fontId="14" fillId="0" borderId="0" xfId="2" applyAlignment="1">
      <alignment wrapText="1"/>
    </xf>
    <xf numFmtId="0" fontId="1" fillId="6" borderId="1" xfId="2" applyFont="1" applyFill="1" applyBorder="1" applyAlignment="1">
      <alignment horizontal="left" vertical="center" wrapText="1"/>
    </xf>
    <xf numFmtId="0" fontId="14" fillId="0" borderId="0" xfId="2" applyAlignment="1">
      <alignment horizontal="left" wrapText="1"/>
    </xf>
    <xf numFmtId="49" fontId="1" fillId="6" borderId="1" xfId="2" applyNumberFormat="1" applyFont="1" applyFill="1" applyBorder="1" applyAlignment="1">
      <alignment horizontal="left" vertical="center"/>
    </xf>
    <xf numFmtId="49" fontId="14" fillId="0" borderId="0" xfId="2" applyNumberFormat="1" applyAlignment="1">
      <alignment horizontal="left"/>
    </xf>
    <xf numFmtId="164" fontId="1" fillId="6" borderId="1" xfId="2" applyNumberFormat="1" applyFont="1" applyFill="1" applyBorder="1" applyAlignment="1">
      <alignment horizontal="left" vertical="center" wrapText="1"/>
    </xf>
    <xf numFmtId="164" fontId="14" fillId="0" borderId="0" xfId="2" applyNumberFormat="1" applyAlignment="1">
      <alignment horizontal="left" wrapText="1"/>
    </xf>
    <xf numFmtId="0" fontId="5" fillId="2" borderId="26" xfId="0" applyFont="1" applyFill="1" applyBorder="1" applyAlignment="1">
      <alignment horizontal="right" vertical="center"/>
    </xf>
    <xf numFmtId="169" fontId="5" fillId="2" borderId="18" xfId="0" applyNumberFormat="1" applyFont="1" applyFill="1" applyBorder="1" applyAlignment="1">
      <alignment horizontal="right" vertical="center"/>
    </xf>
    <xf numFmtId="0" fontId="5" fillId="15" borderId="0" xfId="0" applyFont="1" applyFill="1"/>
    <xf numFmtId="0" fontId="8" fillId="15" borderId="0" xfId="0" applyFont="1" applyFill="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4" fillId="15" borderId="0" xfId="0" applyFont="1" applyFill="1"/>
    <xf numFmtId="0" fontId="5" fillId="0" borderId="1" xfId="0" applyFont="1" applyBorder="1" applyAlignment="1">
      <alignment horizontal="center" vertical="top" textRotation="90" wrapText="1"/>
    </xf>
    <xf numFmtId="0" fontId="2" fillId="6" borderId="1" xfId="0" applyFont="1" applyFill="1" applyBorder="1" applyAlignment="1">
      <alignment horizontal="center" vertical="center" wrapText="1"/>
    </xf>
    <xf numFmtId="1" fontId="8" fillId="15" borderId="0" xfId="0" applyNumberFormat="1" applyFont="1" applyFill="1"/>
    <xf numFmtId="0" fontId="2" fillId="0" borderId="1" xfId="0" applyFont="1" applyBorder="1"/>
    <xf numFmtId="0" fontId="10" fillId="0" borderId="8" xfId="0" applyFont="1" applyBorder="1" applyAlignment="1">
      <alignment horizontal="right" vertical="center" wrapText="1"/>
    </xf>
    <xf numFmtId="3" fontId="4" fillId="0" borderId="8" xfId="0" applyNumberFormat="1" applyFont="1" applyBorder="1"/>
    <xf numFmtId="3" fontId="5" fillId="0" borderId="8" xfId="0" applyNumberFormat="1" applyFont="1" applyBorder="1" applyAlignment="1">
      <alignment horizontal="center" wrapText="1"/>
    </xf>
    <xf numFmtId="3" fontId="10" fillId="0" borderId="8" xfId="0" applyNumberFormat="1" applyFont="1" applyBorder="1" applyAlignment="1">
      <alignment horizontal="right" vertical="center" wrapText="1"/>
    </xf>
    <xf numFmtId="3" fontId="4" fillId="0" borderId="0" xfId="0" applyNumberFormat="1" applyFont="1"/>
    <xf numFmtId="3" fontId="5" fillId="0" borderId="0" xfId="0" applyNumberFormat="1" applyFont="1" applyAlignment="1">
      <alignment horizontal="center" wrapText="1"/>
    </xf>
    <xf numFmtId="3" fontId="10" fillId="0" borderId="0" xfId="0" applyNumberFormat="1" applyFont="1" applyAlignment="1">
      <alignment horizontal="right" vertical="center" wrapText="1"/>
    </xf>
    <xf numFmtId="0" fontId="2" fillId="15" borderId="0" xfId="0" applyFont="1" applyFill="1" applyAlignment="1">
      <alignment horizontal="left" vertical="center"/>
    </xf>
    <xf numFmtId="3" fontId="4" fillId="15" borderId="0" xfId="0" applyNumberFormat="1" applyFont="1" applyFill="1"/>
    <xf numFmtId="3" fontId="5" fillId="15" borderId="0" xfId="0" applyNumberFormat="1" applyFont="1" applyFill="1" applyAlignment="1">
      <alignment horizontal="center" wrapText="1"/>
    </xf>
    <xf numFmtId="3" fontId="10" fillId="15" borderId="0" xfId="0" applyNumberFormat="1" applyFont="1" applyFill="1" applyAlignment="1">
      <alignment horizontal="right" vertical="center" wrapText="1"/>
    </xf>
    <xf numFmtId="0" fontId="2" fillId="15" borderId="11" xfId="0" applyFont="1" applyFill="1" applyBorder="1" applyAlignment="1">
      <alignment horizontal="left" vertical="center"/>
    </xf>
    <xf numFmtId="3" fontId="4" fillId="15" borderId="11" xfId="0" applyNumberFormat="1" applyFont="1" applyFill="1" applyBorder="1"/>
    <xf numFmtId="3" fontId="5" fillId="15" borderId="11" xfId="0" applyNumberFormat="1" applyFont="1" applyFill="1" applyBorder="1" applyAlignment="1">
      <alignment horizontal="center" wrapText="1"/>
    </xf>
    <xf numFmtId="3" fontId="10" fillId="15" borderId="11" xfId="0" applyNumberFormat="1" applyFont="1" applyFill="1" applyBorder="1" applyAlignment="1">
      <alignment horizontal="right" vertical="center" wrapText="1"/>
    </xf>
    <xf numFmtId="0" fontId="2" fillId="0" borderId="10" xfId="0" applyFont="1" applyBorder="1" applyAlignment="1">
      <alignment horizontal="left" vertical="center" wrapText="1"/>
    </xf>
    <xf numFmtId="0" fontId="4"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5" fillId="10" borderId="0" xfId="0" applyFont="1" applyFill="1"/>
    <xf numFmtId="0" fontId="4" fillId="10" borderId="0" xfId="0" applyFont="1" applyFill="1"/>
    <xf numFmtId="0" fontId="15" fillId="0" borderId="0" xfId="0" applyFont="1" applyAlignment="1">
      <alignment vertical="center"/>
    </xf>
    <xf numFmtId="0" fontId="4" fillId="4" borderId="1" xfId="0" applyFont="1" applyFill="1" applyBorder="1" applyAlignment="1">
      <alignment vertical="center" wrapText="1"/>
    </xf>
    <xf numFmtId="0" fontId="5" fillId="4" borderId="1" xfId="0" applyFont="1" applyFill="1" applyBorder="1" applyAlignment="1">
      <alignment horizontal="right" vertical="center" wrapText="1"/>
    </xf>
    <xf numFmtId="0" fontId="12" fillId="0" borderId="0" xfId="0" applyFont="1"/>
    <xf numFmtId="0" fontId="13" fillId="4" borderId="1" xfId="0" applyFont="1" applyFill="1" applyBorder="1" applyAlignment="1">
      <alignment horizontal="right" vertical="center" wrapText="1"/>
    </xf>
    <xf numFmtId="3" fontId="5" fillId="0" borderId="1" xfId="0" applyNumberFormat="1" applyFont="1" applyBorder="1" applyAlignment="1">
      <alignment horizontal="right" vertical="center"/>
    </xf>
    <xf numFmtId="3" fontId="13" fillId="0" borderId="1" xfId="0" applyNumberFormat="1" applyFont="1" applyBorder="1" applyAlignment="1">
      <alignment horizontal="right" vertical="center"/>
    </xf>
    <xf numFmtId="3" fontId="4" fillId="0" borderId="1" xfId="0" applyNumberFormat="1" applyFont="1" applyBorder="1" applyAlignment="1">
      <alignment horizontal="right" vertical="center"/>
    </xf>
    <xf numFmtId="3" fontId="2" fillId="0" borderId="1" xfId="0" applyNumberFormat="1" applyFont="1" applyBorder="1" applyAlignment="1">
      <alignment vertical="center"/>
    </xf>
    <xf numFmtId="3" fontId="8" fillId="0" borderId="5" xfId="0" applyNumberFormat="1" applyFont="1" applyBorder="1" applyAlignment="1">
      <alignment horizontal="right" vertical="center"/>
    </xf>
    <xf numFmtId="3" fontId="8" fillId="0" borderId="7" xfId="0" applyNumberFormat="1" applyFont="1" applyBorder="1" applyAlignment="1">
      <alignment horizontal="right" vertical="center"/>
    </xf>
    <xf numFmtId="3" fontId="8" fillId="0" borderId="8" xfId="0" applyNumberFormat="1" applyFont="1" applyBorder="1" applyAlignment="1">
      <alignment horizontal="right" vertical="center"/>
    </xf>
    <xf numFmtId="3" fontId="5" fillId="0" borderId="2" xfId="0" applyNumberFormat="1" applyFont="1" applyBorder="1"/>
    <xf numFmtId="3" fontId="5" fillId="0" borderId="3" xfId="0" applyNumberFormat="1" applyFont="1" applyBorder="1" applyAlignment="1">
      <alignment horizontal="center" wrapText="1"/>
    </xf>
    <xf numFmtId="3" fontId="8" fillId="0" borderId="4" xfId="0" applyNumberFormat="1" applyFont="1" applyBorder="1" applyAlignment="1">
      <alignment horizontal="right" vertical="center" wrapText="1"/>
    </xf>
    <xf numFmtId="3" fontId="4" fillId="0" borderId="99" xfId="0" applyNumberFormat="1" applyFont="1" applyBorder="1" applyAlignment="1">
      <alignment vertical="center"/>
    </xf>
    <xf numFmtId="3" fontId="4" fillId="0" borderId="100" xfId="0" applyNumberFormat="1" applyFont="1" applyBorder="1" applyAlignment="1">
      <alignment vertical="center"/>
    </xf>
    <xf numFmtId="3" fontId="4" fillId="0" borderId="101" xfId="0" applyNumberFormat="1" applyFont="1" applyBorder="1" applyAlignment="1">
      <alignment vertical="center"/>
    </xf>
    <xf numFmtId="0" fontId="2" fillId="6" borderId="1" xfId="0" applyFont="1" applyFill="1" applyBorder="1" applyAlignment="1">
      <alignment vertical="center" wrapText="1"/>
    </xf>
    <xf numFmtId="3" fontId="5" fillId="0" borderId="1" xfId="0" applyNumberFormat="1" applyFont="1" applyBorder="1" applyAlignment="1">
      <alignment vertical="center"/>
    </xf>
    <xf numFmtId="3" fontId="5" fillId="2" borderId="1" xfId="0" applyNumberFormat="1" applyFont="1" applyFill="1" applyBorder="1" applyAlignment="1">
      <alignment vertical="center"/>
    </xf>
    <xf numFmtId="3" fontId="5" fillId="0" borderId="2" xfId="0" applyNumberFormat="1" applyFont="1" applyBorder="1" applyAlignment="1">
      <alignment vertical="center"/>
    </xf>
    <xf numFmtId="0" fontId="2" fillId="0" borderId="1" xfId="0" applyFont="1" applyBorder="1" applyAlignment="1">
      <alignment wrapText="1"/>
    </xf>
    <xf numFmtId="0" fontId="2" fillId="5" borderId="1" xfId="0"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0" fontId="4" fillId="3" borderId="1" xfId="0" applyFont="1" applyFill="1" applyBorder="1" applyAlignment="1">
      <alignment horizontal="left" vertical="center" wrapText="1"/>
    </xf>
    <xf numFmtId="3" fontId="4" fillId="0" borderId="1" xfId="0" applyNumberFormat="1" applyFont="1" applyBorder="1"/>
    <xf numFmtId="0" fontId="8" fillId="0" borderId="1" xfId="0" applyFont="1" applyBorder="1" applyAlignment="1">
      <alignment horizontal="left" vertical="center" wrapText="1"/>
    </xf>
    <xf numFmtId="3" fontId="5" fillId="11" borderId="1" xfId="0" applyNumberFormat="1" applyFont="1" applyFill="1" applyBorder="1" applyAlignment="1" applyProtection="1">
      <alignment vertical="center"/>
      <protection locked="0"/>
    </xf>
    <xf numFmtId="3" fontId="5" fillId="11" borderId="5" xfId="0" applyNumberFormat="1" applyFont="1" applyFill="1" applyBorder="1" applyAlignment="1" applyProtection="1">
      <alignment vertical="center"/>
      <protection locked="0"/>
    </xf>
    <xf numFmtId="3" fontId="2" fillId="11" borderId="1" xfId="0" applyNumberFormat="1" applyFont="1" applyFill="1" applyBorder="1" applyAlignment="1" applyProtection="1">
      <alignment vertical="center" wrapText="1"/>
      <protection locked="0"/>
    </xf>
    <xf numFmtId="3" fontId="2" fillId="11" borderId="1" xfId="0" applyNumberFormat="1" applyFont="1" applyFill="1" applyBorder="1" applyAlignment="1" applyProtection="1">
      <alignment vertical="center"/>
      <protection locked="0"/>
    </xf>
    <xf numFmtId="3" fontId="2" fillId="11" borderId="9" xfId="0" applyNumberFormat="1" applyFont="1" applyFill="1" applyBorder="1" applyAlignment="1" applyProtection="1">
      <alignment horizontal="right" vertical="center"/>
      <protection locked="0"/>
    </xf>
    <xf numFmtId="3" fontId="2" fillId="11" borderId="1" xfId="0" applyNumberFormat="1" applyFont="1" applyFill="1" applyBorder="1" applyAlignment="1" applyProtection="1">
      <alignment horizontal="right" vertical="center" wrapText="1"/>
      <protection locked="0"/>
    </xf>
    <xf numFmtId="3" fontId="5" fillId="11" borderId="1" xfId="0" applyNumberFormat="1" applyFont="1" applyFill="1" applyBorder="1" applyAlignment="1" applyProtection="1">
      <alignment horizontal="right" vertical="center"/>
      <protection locked="0"/>
    </xf>
    <xf numFmtId="14" fontId="5" fillId="11" borderId="1" xfId="0" applyNumberFormat="1" applyFont="1" applyFill="1" applyBorder="1" applyAlignment="1" applyProtection="1">
      <alignment horizontal="center" vertical="center" wrapText="1"/>
      <protection locked="0"/>
    </xf>
    <xf numFmtId="0" fontId="4" fillId="0" borderId="0" xfId="0" applyFont="1" applyAlignment="1">
      <alignment vertical="center" wrapText="1"/>
    </xf>
    <xf numFmtId="0" fontId="5" fillId="15" borderId="0" xfId="0" applyFont="1" applyFill="1" applyAlignment="1">
      <alignment vertical="center"/>
    </xf>
    <xf numFmtId="0" fontId="4" fillId="15" borderId="0" xfId="0" applyFont="1" applyFill="1" applyAlignment="1">
      <alignment vertical="center"/>
    </xf>
    <xf numFmtId="0" fontId="8" fillId="15" borderId="0" xfId="0" applyFont="1" applyFill="1" applyAlignment="1">
      <alignment vertical="center"/>
    </xf>
    <xf numFmtId="0" fontId="5"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10" borderId="10" xfId="0" applyFont="1" applyFill="1" applyBorder="1" applyAlignment="1" applyProtection="1">
      <alignment horizontal="left" vertical="center"/>
      <protection locked="0"/>
    </xf>
    <xf numFmtId="0" fontId="5" fillId="10" borderId="11" xfId="0" applyFont="1" applyFill="1" applyBorder="1" applyAlignment="1" applyProtection="1">
      <alignment horizontal="right" vertical="center"/>
      <protection locked="0"/>
    </xf>
    <xf numFmtId="0" fontId="5" fillId="10" borderId="11" xfId="0" applyFont="1" applyFill="1" applyBorder="1" applyProtection="1">
      <protection locked="0"/>
    </xf>
    <xf numFmtId="0" fontId="5" fillId="10" borderId="12" xfId="0" applyFont="1" applyFill="1" applyBorder="1" applyProtection="1">
      <protection locked="0"/>
    </xf>
    <xf numFmtId="0" fontId="4" fillId="10" borderId="71" xfId="0" applyFont="1" applyFill="1" applyBorder="1" applyAlignment="1" applyProtection="1">
      <alignment horizontal="left" vertical="center"/>
      <protection locked="0"/>
    </xf>
    <xf numFmtId="0" fontId="5" fillId="10" borderId="46" xfId="0" applyFont="1" applyFill="1" applyBorder="1" applyAlignment="1" applyProtection="1">
      <alignment horizontal="right" vertical="center"/>
      <protection locked="0"/>
    </xf>
    <xf numFmtId="0" fontId="5" fillId="10" borderId="46" xfId="0" applyFont="1" applyFill="1" applyBorder="1" applyProtection="1">
      <protection locked="0"/>
    </xf>
    <xf numFmtId="0" fontId="5" fillId="10" borderId="54" xfId="0" applyFont="1" applyFill="1" applyBorder="1" applyProtection="1">
      <protection locked="0"/>
    </xf>
    <xf numFmtId="0" fontId="2" fillId="2" borderId="39" xfId="0" applyFont="1" applyFill="1" applyBorder="1" applyAlignment="1" applyProtection="1">
      <alignment horizontal="left" vertical="center" wrapText="1"/>
      <protection locked="0"/>
    </xf>
    <xf numFmtId="0" fontId="2" fillId="2" borderId="34" xfId="0" applyFont="1" applyFill="1" applyBorder="1" applyAlignment="1" applyProtection="1">
      <alignment horizontal="right" vertical="center" wrapText="1"/>
      <protection locked="0"/>
    </xf>
    <xf numFmtId="0" fontId="2" fillId="2" borderId="34"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5" fillId="11" borderId="22" xfId="0" applyFont="1" applyFill="1" applyBorder="1" applyAlignment="1" applyProtection="1">
      <alignment horizontal="left" vertical="center"/>
      <protection locked="0"/>
    </xf>
    <xf numFmtId="0" fontId="2" fillId="11" borderId="1" xfId="0" applyFont="1" applyFill="1" applyBorder="1" applyAlignment="1" applyProtection="1">
      <alignment horizontal="right" vertical="center"/>
      <protection locked="0"/>
    </xf>
    <xf numFmtId="164" fontId="5" fillId="11" borderId="1" xfId="0" applyNumberFormat="1" applyFont="1" applyFill="1" applyBorder="1" applyAlignment="1" applyProtection="1">
      <alignment horizontal="right" vertical="center"/>
      <protection locked="0"/>
    </xf>
    <xf numFmtId="1" fontId="5" fillId="11" borderId="1" xfId="0" applyNumberFormat="1" applyFont="1" applyFill="1" applyBorder="1" applyAlignment="1" applyProtection="1">
      <alignment horizontal="right" vertical="center"/>
      <protection locked="0"/>
    </xf>
    <xf numFmtId="10" fontId="5" fillId="11" borderId="34" xfId="0" applyNumberFormat="1" applyFont="1" applyFill="1" applyBorder="1" applyProtection="1">
      <protection locked="0"/>
    </xf>
    <xf numFmtId="2" fontId="5" fillId="11" borderId="35" xfId="0" applyNumberFormat="1" applyFont="1" applyFill="1" applyBorder="1" applyProtection="1">
      <protection locked="0"/>
    </xf>
    <xf numFmtId="10" fontId="5" fillId="11" borderId="1" xfId="0" applyNumberFormat="1" applyFont="1" applyFill="1" applyBorder="1" applyProtection="1">
      <protection locked="0"/>
    </xf>
    <xf numFmtId="0" fontId="5" fillId="11" borderId="1" xfId="0" applyFont="1" applyFill="1" applyBorder="1" applyAlignment="1" applyProtection="1">
      <alignment horizontal="right" vertical="center"/>
      <protection locked="0"/>
    </xf>
    <xf numFmtId="2" fontId="2" fillId="11" borderId="1" xfId="0" applyNumberFormat="1" applyFont="1" applyFill="1" applyBorder="1" applyProtection="1">
      <protection locked="0"/>
    </xf>
    <xf numFmtId="0" fontId="5" fillId="11" borderId="36" xfId="0" applyFont="1" applyFill="1" applyBorder="1" applyAlignment="1" applyProtection="1">
      <alignment horizontal="left" vertical="center"/>
      <protection locked="0"/>
    </xf>
    <xf numFmtId="0" fontId="5" fillId="11" borderId="5" xfId="0" applyFont="1" applyFill="1" applyBorder="1" applyAlignment="1" applyProtection="1">
      <alignment horizontal="right" vertical="center"/>
      <protection locked="0"/>
    </xf>
    <xf numFmtId="164" fontId="5" fillId="11" borderId="5" xfId="0" applyNumberFormat="1" applyFont="1" applyFill="1" applyBorder="1" applyAlignment="1" applyProtection="1">
      <alignment horizontal="right" vertical="center"/>
      <protection locked="0"/>
    </xf>
    <xf numFmtId="1" fontId="5" fillId="11" borderId="5" xfId="0" applyNumberFormat="1" applyFont="1" applyFill="1" applyBorder="1" applyAlignment="1" applyProtection="1">
      <alignment horizontal="right" vertical="center"/>
      <protection locked="0"/>
    </xf>
    <xf numFmtId="2" fontId="5" fillId="11" borderId="5" xfId="0" applyNumberFormat="1" applyFont="1" applyFill="1" applyBorder="1" applyProtection="1">
      <protection locked="0"/>
    </xf>
    <xf numFmtId="10" fontId="5" fillId="11" borderId="5" xfId="0" applyNumberFormat="1" applyFont="1" applyFill="1" applyBorder="1" applyProtection="1">
      <protection locked="0"/>
    </xf>
    <xf numFmtId="2" fontId="5" fillId="11" borderId="70" xfId="0" applyNumberFormat="1" applyFont="1" applyFill="1" applyBorder="1" applyProtection="1">
      <protection locked="0"/>
    </xf>
    <xf numFmtId="0" fontId="5" fillId="2" borderId="19" xfId="0" applyFont="1" applyFill="1" applyBorder="1" applyAlignment="1" applyProtection="1">
      <alignment horizontal="left" vertical="center"/>
      <protection locked="0"/>
    </xf>
    <xf numFmtId="0" fontId="5" fillId="2" borderId="32" xfId="0" applyFont="1" applyFill="1" applyBorder="1" applyAlignment="1" applyProtection="1">
      <alignment horizontal="right" vertical="center"/>
      <protection locked="0"/>
    </xf>
    <xf numFmtId="0" fontId="1" fillId="2" borderId="32" xfId="0" applyFont="1" applyFill="1" applyBorder="1" applyAlignment="1" applyProtection="1">
      <alignment horizontal="right" vertical="center" wrapText="1"/>
      <protection locked="0"/>
    </xf>
    <xf numFmtId="0" fontId="1" fillId="2" borderId="32" xfId="0" applyFont="1" applyFill="1" applyBorder="1" applyAlignment="1" applyProtection="1">
      <alignment horizontal="right" vertical="center"/>
      <protection locked="0"/>
    </xf>
    <xf numFmtId="0" fontId="5" fillId="2" borderId="32" xfId="0" applyFont="1" applyFill="1" applyBorder="1" applyProtection="1">
      <protection locked="0"/>
    </xf>
    <xf numFmtId="168" fontId="1" fillId="8" borderId="15" xfId="0" applyNumberFormat="1" applyFont="1" applyFill="1" applyBorder="1" applyAlignment="1" applyProtection="1">
      <alignment vertical="top" wrapText="1"/>
      <protection locked="0"/>
    </xf>
    <xf numFmtId="2" fontId="1" fillId="0" borderId="16" xfId="0" applyNumberFormat="1" applyFont="1" applyBorder="1" applyAlignment="1" applyProtection="1">
      <alignment horizontal="right" vertical="top" wrapText="1"/>
      <protection locked="0"/>
    </xf>
    <xf numFmtId="0" fontId="5" fillId="0" borderId="32" xfId="0" applyFont="1" applyBorder="1" applyAlignment="1" applyProtection="1">
      <alignment horizontal="left" vertical="center"/>
      <protection locked="0"/>
    </xf>
    <xf numFmtId="0" fontId="5" fillId="0" borderId="32"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2" borderId="20" xfId="0" applyFont="1" applyFill="1" applyBorder="1" applyAlignment="1" applyProtection="1">
      <alignment horizontal="left" vertical="center"/>
      <protection locked="0"/>
    </xf>
    <xf numFmtId="0" fontId="5" fillId="2" borderId="22" xfId="0" applyFont="1" applyFill="1" applyBorder="1" applyAlignment="1" applyProtection="1">
      <alignment horizontal="left" vertical="center" wrapText="1"/>
      <protection locked="0"/>
    </xf>
    <xf numFmtId="3" fontId="2" fillId="0" borderId="23" xfId="0" applyNumberFormat="1" applyFont="1" applyBorder="1" applyAlignment="1" applyProtection="1">
      <alignment horizontal="right" vertical="center" wrapText="1"/>
      <protection locked="0"/>
    </xf>
    <xf numFmtId="0" fontId="5" fillId="2" borderId="31" xfId="0" applyFont="1" applyFill="1" applyBorder="1" applyAlignment="1" applyProtection="1">
      <alignment horizontal="left" vertical="center"/>
      <protection locked="0"/>
    </xf>
    <xf numFmtId="3" fontId="5" fillId="0" borderId="25" xfId="0" applyNumberFormat="1" applyFont="1" applyBorder="1" applyAlignment="1" applyProtection="1">
      <alignment horizontal="right" vertical="center"/>
      <protection locked="0"/>
    </xf>
    <xf numFmtId="0" fontId="4" fillId="10" borderId="2" xfId="0" applyFont="1" applyFill="1" applyBorder="1" applyAlignment="1" applyProtection="1">
      <alignment horizontal="left" vertical="center"/>
      <protection locked="0"/>
    </xf>
    <xf numFmtId="0" fontId="5" fillId="10" borderId="3" xfId="0" applyFont="1" applyFill="1" applyBorder="1" applyAlignment="1" applyProtection="1">
      <alignment horizontal="right" vertical="center"/>
      <protection locked="0"/>
    </xf>
    <xf numFmtId="0" fontId="5" fillId="10" borderId="4" xfId="0" applyFont="1" applyFill="1" applyBorder="1" applyAlignment="1" applyProtection="1">
      <alignment horizontal="right" vertical="center"/>
      <protection locked="0"/>
    </xf>
    <xf numFmtId="0" fontId="4" fillId="0" borderId="0" xfId="0" applyFont="1" applyAlignment="1" applyProtection="1">
      <alignment horizontal="left" vertical="center"/>
      <protection locked="0"/>
    </xf>
    <xf numFmtId="0" fontId="5" fillId="0" borderId="11" xfId="0" applyFont="1" applyBorder="1" applyAlignment="1" applyProtection="1">
      <alignment horizontal="right" vertical="center"/>
      <protection locked="0"/>
    </xf>
    <xf numFmtId="0" fontId="4" fillId="2" borderId="58" xfId="0" applyFont="1" applyFill="1" applyBorder="1" applyAlignment="1" applyProtection="1">
      <alignment horizontal="left" vertical="center"/>
      <protection locked="0"/>
    </xf>
    <xf numFmtId="0" fontId="5" fillId="2" borderId="41" xfId="0" applyFont="1" applyFill="1" applyBorder="1" applyAlignment="1" applyProtection="1">
      <alignment horizontal="right" vertical="center"/>
      <protection locked="0"/>
    </xf>
    <xf numFmtId="0" fontId="5" fillId="2" borderId="60" xfId="0" applyFont="1" applyFill="1" applyBorder="1" applyAlignment="1" applyProtection="1">
      <alignment horizontal="right" vertical="center"/>
      <protection locked="0"/>
    </xf>
    <xf numFmtId="0" fontId="5" fillId="11" borderId="21" xfId="0" applyFont="1" applyFill="1" applyBorder="1" applyAlignment="1" applyProtection="1">
      <alignment horizontal="right" vertical="center"/>
      <protection locked="0"/>
    </xf>
    <xf numFmtId="0" fontId="5" fillId="2" borderId="39" xfId="0" applyFont="1" applyFill="1" applyBorder="1" applyAlignment="1" applyProtection="1">
      <alignment horizontal="left" vertical="center"/>
      <protection locked="0"/>
    </xf>
    <xf numFmtId="0" fontId="4" fillId="2" borderId="34" xfId="0" applyFont="1" applyFill="1" applyBorder="1" applyAlignment="1" applyProtection="1">
      <alignment horizontal="right" vertical="center"/>
      <protection locked="0"/>
    </xf>
    <xf numFmtId="0" fontId="4" fillId="2" borderId="30" xfId="0" applyFont="1" applyFill="1" applyBorder="1" applyAlignment="1" applyProtection="1">
      <alignment horizontal="right" vertical="center"/>
      <protection locked="0"/>
    </xf>
    <xf numFmtId="0" fontId="4" fillId="2" borderId="21" xfId="0" applyFont="1" applyFill="1" applyBorder="1" applyAlignment="1" applyProtection="1">
      <alignment horizontal="right" vertical="center"/>
      <protection locked="0"/>
    </xf>
    <xf numFmtId="0" fontId="2" fillId="11" borderId="22" xfId="0" applyFont="1" applyFill="1" applyBorder="1" applyAlignment="1" applyProtection="1">
      <alignment horizontal="left" vertical="center"/>
      <protection locked="0"/>
    </xf>
    <xf numFmtId="169" fontId="5" fillId="11" borderId="1" xfId="0" applyNumberFormat="1" applyFont="1" applyFill="1" applyBorder="1" applyAlignment="1" applyProtection="1">
      <alignment horizontal="right" vertical="center"/>
      <protection locked="0"/>
    </xf>
    <xf numFmtId="169" fontId="5" fillId="0" borderId="1" xfId="0" applyNumberFormat="1" applyFont="1" applyBorder="1" applyAlignment="1" applyProtection="1">
      <alignment horizontal="right" vertical="center"/>
      <protection locked="0"/>
    </xf>
    <xf numFmtId="168" fontId="5" fillId="0" borderId="23" xfId="0" applyNumberFormat="1" applyFont="1" applyBorder="1" applyAlignment="1" applyProtection="1">
      <alignment horizontal="right" vertical="center"/>
      <protection locked="0"/>
    </xf>
    <xf numFmtId="0" fontId="8" fillId="0" borderId="0" xfId="0" applyFont="1" applyProtection="1">
      <protection locked="0"/>
    </xf>
    <xf numFmtId="169" fontId="5" fillId="11" borderId="5" xfId="0" applyNumberFormat="1" applyFont="1" applyFill="1" applyBorder="1" applyAlignment="1" applyProtection="1">
      <alignment horizontal="right" vertical="center"/>
      <protection locked="0"/>
    </xf>
    <xf numFmtId="169" fontId="5" fillId="0" borderId="5" xfId="0" applyNumberFormat="1" applyFont="1" applyBorder="1" applyAlignment="1" applyProtection="1">
      <alignment horizontal="right" vertical="center"/>
      <protection locked="0"/>
    </xf>
    <xf numFmtId="0" fontId="5" fillId="2" borderId="68" xfId="0" applyFont="1" applyFill="1" applyBorder="1" applyAlignment="1" applyProtection="1">
      <alignment horizontal="left" vertical="center"/>
      <protection locked="0"/>
    </xf>
    <xf numFmtId="169" fontId="5" fillId="0" borderId="69" xfId="0" applyNumberFormat="1" applyFont="1" applyBorder="1" applyAlignment="1" applyProtection="1">
      <alignment horizontal="right" vertical="center"/>
      <protection locked="0"/>
    </xf>
    <xf numFmtId="169" fontId="5" fillId="0" borderId="98" xfId="0" applyNumberFormat="1" applyFont="1" applyBorder="1" applyAlignment="1" applyProtection="1">
      <alignment horizontal="right" vertical="center"/>
      <protection locked="0"/>
    </xf>
    <xf numFmtId="169" fontId="4" fillId="0" borderId="15" xfId="0" applyNumberFormat="1" applyFont="1" applyBorder="1" applyAlignment="1" applyProtection="1">
      <alignment horizontal="right" vertical="center"/>
      <protection locked="0"/>
    </xf>
    <xf numFmtId="168" fontId="4" fillId="0" borderId="16" xfId="0" applyNumberFormat="1" applyFont="1" applyBorder="1" applyAlignment="1" applyProtection="1">
      <alignment horizontal="right" vertical="center"/>
      <protection locked="0"/>
    </xf>
    <xf numFmtId="0" fontId="4" fillId="0" borderId="0" xfId="0" applyFont="1" applyProtection="1">
      <protection locked="0"/>
    </xf>
    <xf numFmtId="0" fontId="5" fillId="2" borderId="34" xfId="0" applyFont="1" applyFill="1" applyBorder="1" applyAlignment="1" applyProtection="1">
      <alignment horizontal="left" vertical="center" wrapText="1"/>
      <protection locked="0"/>
    </xf>
    <xf numFmtId="3" fontId="5" fillId="0" borderId="10" xfId="0" applyNumberFormat="1" applyFont="1" applyBorder="1" applyAlignment="1" applyProtection="1">
      <alignment horizontal="right" vertical="center"/>
      <protection locked="0"/>
    </xf>
    <xf numFmtId="0" fontId="5" fillId="0" borderId="27" xfId="0" applyFont="1" applyBorder="1" applyAlignment="1" applyProtection="1">
      <alignment horizontal="right" vertical="center"/>
      <protection locked="0"/>
    </xf>
    <xf numFmtId="0" fontId="5" fillId="2" borderId="1" xfId="0" applyFont="1" applyFill="1" applyBorder="1" applyAlignment="1" applyProtection="1">
      <alignment horizontal="left" vertical="center" wrapText="1"/>
      <protection locked="0"/>
    </xf>
    <xf numFmtId="4" fontId="5" fillId="0" borderId="23" xfId="0" applyNumberFormat="1" applyFont="1" applyBorder="1" applyAlignment="1" applyProtection="1">
      <alignment horizontal="right" vertical="center"/>
      <protection locked="0"/>
    </xf>
    <xf numFmtId="0" fontId="5" fillId="2" borderId="5" xfId="0" applyFont="1" applyFill="1" applyBorder="1" applyAlignment="1" applyProtection="1">
      <alignment horizontal="left" vertical="center" wrapText="1"/>
      <protection locked="0"/>
    </xf>
    <xf numFmtId="3" fontId="5" fillId="0" borderId="7" xfId="0" applyNumberFormat="1" applyFont="1" applyBorder="1" applyAlignment="1" applyProtection="1">
      <alignment horizontal="right" vertical="center"/>
      <protection locked="0"/>
    </xf>
    <xf numFmtId="0" fontId="5" fillId="0" borderId="26" xfId="0" applyFont="1" applyBorder="1" applyAlignment="1" applyProtection="1">
      <alignment horizontal="left" vertical="center"/>
      <protection locked="0"/>
    </xf>
    <xf numFmtId="0" fontId="5" fillId="0" borderId="26" xfId="0" applyFont="1" applyBorder="1" applyAlignment="1" applyProtection="1">
      <alignment horizontal="right" vertical="center"/>
      <protection locked="0"/>
    </xf>
    <xf numFmtId="0" fontId="5" fillId="2" borderId="34" xfId="0" applyFont="1" applyFill="1" applyBorder="1" applyAlignment="1" applyProtection="1">
      <alignment horizontal="right" vertical="center"/>
      <protection locked="0"/>
    </xf>
    <xf numFmtId="0" fontId="5" fillId="2" borderId="30" xfId="0" applyFont="1" applyFill="1" applyBorder="1" applyAlignment="1" applyProtection="1">
      <alignment horizontal="right" vertical="center"/>
      <protection locked="0"/>
    </xf>
    <xf numFmtId="0" fontId="5" fillId="2" borderId="21" xfId="0" applyFont="1" applyFill="1" applyBorder="1" applyAlignment="1" applyProtection="1">
      <alignment horizontal="right" vertical="center"/>
      <protection locked="0"/>
    </xf>
    <xf numFmtId="0" fontId="5" fillId="2" borderId="31" xfId="0" applyFont="1" applyFill="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2" fontId="5" fillId="0" borderId="21" xfId="0" applyNumberFormat="1" applyFont="1" applyBorder="1" applyAlignment="1" applyProtection="1">
      <alignment horizontal="right" vertical="center"/>
      <protection locked="0"/>
    </xf>
    <xf numFmtId="0" fontId="4" fillId="0" borderId="1" xfId="0" applyFont="1" applyBorder="1" applyAlignment="1">
      <alignment wrapText="1"/>
    </xf>
    <xf numFmtId="49"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protection locked="0"/>
    </xf>
    <xf numFmtId="1" fontId="5" fillId="0" borderId="23" xfId="0" applyNumberFormat="1" applyFont="1" applyBorder="1" applyAlignment="1" applyProtection="1">
      <alignment horizontal="center" vertical="center"/>
      <protection locked="0"/>
    </xf>
    <xf numFmtId="49" fontId="5" fillId="0" borderId="54" xfId="0" applyNumberFormat="1"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1" fontId="5" fillId="0" borderId="31" xfId="0" applyNumberFormat="1" applyFont="1" applyBorder="1" applyAlignment="1" applyProtection="1">
      <alignment horizontal="center" vertical="center"/>
      <protection locked="0"/>
    </xf>
    <xf numFmtId="1" fontId="5" fillId="0" borderId="25" xfId="0" applyNumberFormat="1"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164" fontId="5" fillId="0" borderId="1" xfId="0" applyNumberFormat="1" applyFont="1" applyBorder="1" applyAlignment="1" applyProtection="1">
      <alignment horizontal="center" vertical="center"/>
      <protection locked="0"/>
    </xf>
    <xf numFmtId="164" fontId="5" fillId="0" borderId="23" xfId="0" applyNumberFormat="1" applyFont="1" applyBorder="1" applyAlignment="1" applyProtection="1">
      <alignment horizontal="center" vertical="center"/>
      <protection locked="0"/>
    </xf>
    <xf numFmtId="49" fontId="5" fillId="0" borderId="31" xfId="0" applyNumberFormat="1" applyFont="1" applyBorder="1" applyAlignment="1" applyProtection="1">
      <alignment horizontal="center" vertical="center"/>
      <protection locked="0"/>
    </xf>
    <xf numFmtId="164" fontId="5" fillId="0" borderId="31" xfId="0" applyNumberFormat="1" applyFont="1" applyBorder="1" applyAlignment="1" applyProtection="1">
      <alignment horizontal="center" vertical="center"/>
      <protection locked="0"/>
    </xf>
    <xf numFmtId="164" fontId="5" fillId="0" borderId="25" xfId="0" applyNumberFormat="1" applyFont="1" applyBorder="1" applyAlignment="1" applyProtection="1">
      <alignment horizontal="center" vertical="center"/>
      <protection locked="0"/>
    </xf>
    <xf numFmtId="0" fontId="5" fillId="0" borderId="54" xfId="0" applyFont="1" applyBorder="1" applyAlignment="1" applyProtection="1">
      <alignment horizontal="center" vertical="center"/>
      <protection locked="0"/>
    </xf>
    <xf numFmtId="0" fontId="5" fillId="0" borderId="1" xfId="0" applyFont="1" applyBorder="1" applyProtection="1">
      <protection locked="0"/>
    </xf>
    <xf numFmtId="0" fontId="5" fillId="0" borderId="5" xfId="0" applyFont="1" applyBorder="1" applyProtection="1">
      <protection locked="0"/>
    </xf>
    <xf numFmtId="0" fontId="5" fillId="0" borderId="2" xfId="0" applyFont="1" applyBorder="1" applyProtection="1">
      <protection locked="0"/>
    </xf>
    <xf numFmtId="0" fontId="2" fillId="2" borderId="22" xfId="0" applyFont="1" applyFill="1" applyBorder="1" applyAlignment="1">
      <alignment vertical="center" wrapText="1"/>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164" fontId="2" fillId="2" borderId="23" xfId="0" applyNumberFormat="1" applyFont="1" applyFill="1" applyBorder="1" applyAlignment="1">
      <alignment horizontal="right" vertical="center" wrapText="1"/>
    </xf>
    <xf numFmtId="0" fontId="5" fillId="3" borderId="2" xfId="0" applyFont="1" applyFill="1" applyBorder="1" applyAlignment="1">
      <alignment vertical="center"/>
    </xf>
    <xf numFmtId="0" fontId="5" fillId="3" borderId="23" xfId="0" applyFont="1" applyFill="1" applyBorder="1" applyAlignment="1">
      <alignment horizontal="right"/>
    </xf>
    <xf numFmtId="0" fontId="5" fillId="10" borderId="28" xfId="0" applyFont="1" applyFill="1" applyBorder="1" applyAlignment="1">
      <alignment vertical="center"/>
    </xf>
    <xf numFmtId="0" fontId="4" fillId="15" borderId="18" xfId="0" applyFont="1" applyFill="1" applyBorder="1" applyAlignment="1">
      <alignment vertical="center"/>
    </xf>
    <xf numFmtId="0" fontId="2" fillId="15" borderId="14" xfId="0" applyFont="1" applyFill="1" applyBorder="1" applyAlignment="1">
      <alignment vertical="center"/>
    </xf>
    <xf numFmtId="0" fontId="4" fillId="15" borderId="13" xfId="0" applyFont="1" applyFill="1" applyBorder="1" applyAlignment="1">
      <alignment vertical="center"/>
    </xf>
    <xf numFmtId="0" fontId="5" fillId="0" borderId="58"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4" xfId="0" applyFont="1" applyBorder="1" applyAlignment="1">
      <alignment vertical="center"/>
    </xf>
    <xf numFmtId="0" fontId="5" fillId="0" borderId="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44" xfId="0" applyFont="1" applyBorder="1" applyAlignment="1" applyProtection="1">
      <alignment vertical="center"/>
      <protection locked="0"/>
    </xf>
    <xf numFmtId="2" fontId="5" fillId="0" borderId="2" xfId="0" applyNumberFormat="1" applyFont="1" applyBorder="1" applyAlignment="1">
      <alignment vertical="center"/>
    </xf>
    <xf numFmtId="2" fontId="5" fillId="0" borderId="3" xfId="0" applyNumberFormat="1" applyFont="1" applyBorder="1" applyAlignment="1">
      <alignment vertical="center"/>
    </xf>
    <xf numFmtId="2" fontId="5" fillId="0" borderId="44" xfId="0" applyNumberFormat="1" applyFont="1" applyBorder="1" applyAlignment="1">
      <alignment vertical="center"/>
    </xf>
    <xf numFmtId="0" fontId="2" fillId="12" borderId="1" xfId="0" applyFont="1" applyFill="1" applyBorder="1" applyAlignment="1">
      <alignment vertical="center"/>
    </xf>
    <xf numFmtId="0" fontId="11" fillId="12" borderId="1" xfId="0" applyFont="1" applyFill="1" applyBorder="1" applyAlignment="1">
      <alignment vertical="center"/>
    </xf>
    <xf numFmtId="169" fontId="5" fillId="0" borderId="1" xfId="0" applyNumberFormat="1" applyFont="1" applyBorder="1" applyAlignment="1">
      <alignment horizontal="right" vertical="center"/>
    </xf>
    <xf numFmtId="169" fontId="4" fillId="0" borderId="1" xfId="0" applyNumberFormat="1" applyFont="1" applyBorder="1" applyAlignment="1">
      <alignment horizontal="right" vertical="center"/>
    </xf>
    <xf numFmtId="0" fontId="5" fillId="3" borderId="6"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3" borderId="3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4" xfId="0" applyFont="1" applyFill="1" applyBorder="1" applyAlignment="1">
      <alignment horizontal="center" vertical="center" wrapText="1"/>
    </xf>
    <xf numFmtId="0" fontId="4" fillId="10" borderId="40" xfId="0" applyFont="1" applyFill="1" applyBorder="1" applyAlignment="1">
      <alignment vertical="center" wrapText="1"/>
    </xf>
    <xf numFmtId="0" fontId="4" fillId="10" borderId="41" xfId="0" applyFont="1" applyFill="1" applyBorder="1" applyAlignment="1">
      <alignment vertical="center" wrapText="1"/>
    </xf>
    <xf numFmtId="0" fontId="4" fillId="10" borderId="42" xfId="0" applyFont="1" applyFill="1" applyBorder="1" applyAlignment="1">
      <alignment vertical="center" wrapText="1"/>
    </xf>
    <xf numFmtId="0" fontId="5" fillId="3" borderId="75"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34" xfId="0" applyFont="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0" borderId="1" xfId="0" applyFont="1" applyBorder="1" applyAlignment="1">
      <alignment horizontal="left"/>
    </xf>
    <xf numFmtId="0" fontId="5" fillId="0" borderId="23" xfId="0" applyFont="1" applyBorder="1" applyAlignment="1">
      <alignment horizontal="left"/>
    </xf>
    <xf numFmtId="0" fontId="5" fillId="0" borderId="30" xfId="0" applyFont="1" applyBorder="1" applyAlignment="1">
      <alignment horizontal="left"/>
    </xf>
    <xf numFmtId="0" fontId="5" fillId="0" borderId="21" xfId="0" applyFont="1" applyBorder="1" applyAlignment="1">
      <alignment horizontal="left"/>
    </xf>
    <xf numFmtId="0" fontId="5" fillId="10" borderId="17" xfId="0" applyFont="1" applyFill="1" applyBorder="1" applyAlignment="1">
      <alignment horizontal="left"/>
    </xf>
    <xf numFmtId="0" fontId="5" fillId="10" borderId="26" xfId="0" applyFont="1" applyFill="1" applyBorder="1" applyAlignment="1">
      <alignment horizontal="left"/>
    </xf>
    <xf numFmtId="0" fontId="5" fillId="10" borderId="18" xfId="0" applyFont="1" applyFill="1" applyBorder="1" applyAlignment="1">
      <alignment horizontal="left"/>
    </xf>
    <xf numFmtId="0" fontId="5" fillId="0" borderId="1"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2" fillId="10" borderId="28" xfId="0" applyFont="1" applyFill="1" applyBorder="1" applyAlignment="1">
      <alignment horizontal="left"/>
    </xf>
    <xf numFmtId="0" fontId="2" fillId="10" borderId="29" xfId="0" applyFont="1" applyFill="1" applyBorder="1" applyAlignment="1">
      <alignment horizontal="left"/>
    </xf>
    <xf numFmtId="0" fontId="2" fillId="10" borderId="13" xfId="0" applyFont="1" applyFill="1" applyBorder="1" applyAlignment="1">
      <alignment horizontal="left"/>
    </xf>
    <xf numFmtId="2" fontId="5" fillId="0" borderId="1" xfId="0" applyNumberFormat="1" applyFont="1" applyBorder="1" applyAlignment="1">
      <alignment horizontal="left"/>
    </xf>
    <xf numFmtId="2" fontId="5" fillId="0" borderId="23" xfId="0" applyNumberFormat="1" applyFont="1" applyBorder="1" applyAlignment="1">
      <alignment horizontal="left"/>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xf>
    <xf numFmtId="0" fontId="5" fillId="3" borderId="23" xfId="0" applyFont="1" applyFill="1" applyBorder="1" applyAlignment="1">
      <alignment horizontal="center" vertical="center"/>
    </xf>
    <xf numFmtId="0" fontId="5" fillId="10" borderId="20" xfId="0" applyFont="1" applyFill="1" applyBorder="1" applyAlignment="1">
      <alignment vertical="center" wrapText="1"/>
    </xf>
    <xf numFmtId="0" fontId="5" fillId="10" borderId="30" xfId="0" applyFont="1" applyFill="1" applyBorder="1" applyAlignment="1">
      <alignment vertical="center" wrapText="1"/>
    </xf>
    <xf numFmtId="0" fontId="5" fillId="10" borderId="21" xfId="0" applyFont="1" applyFill="1" applyBorder="1" applyAlignment="1">
      <alignment vertical="center" wrapText="1"/>
    </xf>
    <xf numFmtId="0" fontId="5" fillId="3"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3" borderId="23" xfId="0" applyFont="1" applyFill="1" applyBorder="1" applyAlignment="1">
      <alignment horizontal="center" vertical="center" wrapText="1"/>
    </xf>
    <xf numFmtId="0" fontId="5" fillId="2" borderId="40" xfId="0" applyFont="1" applyFill="1" applyBorder="1" applyAlignment="1">
      <alignment horizontal="left" vertical="center"/>
    </xf>
    <xf numFmtId="0" fontId="5" fillId="2" borderId="60" xfId="0" applyFont="1" applyFill="1" applyBorder="1" applyAlignment="1">
      <alignment horizontal="left" vertical="center"/>
    </xf>
    <xf numFmtId="0" fontId="5" fillId="2" borderId="43" xfId="0" applyFont="1" applyFill="1" applyBorder="1" applyAlignment="1">
      <alignment horizontal="left" vertical="center"/>
    </xf>
    <xf numFmtId="0" fontId="5" fillId="2" borderId="4" xfId="0" applyFont="1" applyFill="1" applyBorder="1" applyAlignment="1">
      <alignment horizontal="left" vertical="center"/>
    </xf>
    <xf numFmtId="0" fontId="5" fillId="2" borderId="43" xfId="0" applyFont="1" applyFill="1" applyBorder="1" applyAlignment="1">
      <alignment vertical="center"/>
    </xf>
    <xf numFmtId="0" fontId="5" fillId="0" borderId="4" xfId="0" applyFont="1" applyBorder="1" applyAlignment="1">
      <alignment vertical="center"/>
    </xf>
    <xf numFmtId="0" fontId="2" fillId="10" borderId="40" xfId="0" applyFont="1" applyFill="1" applyBorder="1" applyAlignment="1">
      <alignment horizontal="left" vertical="center" wrapText="1"/>
    </xf>
    <xf numFmtId="0" fontId="2" fillId="10" borderId="41" xfId="0" applyFont="1" applyFill="1" applyBorder="1" applyAlignment="1">
      <alignment horizontal="left" vertical="center" wrapText="1"/>
    </xf>
    <xf numFmtId="0" fontId="2" fillId="10" borderId="42" xfId="0" applyFont="1" applyFill="1" applyBorder="1" applyAlignment="1">
      <alignment horizontal="left" vertical="center" wrapText="1"/>
    </xf>
    <xf numFmtId="0" fontId="5" fillId="3" borderId="36" xfId="0" applyFont="1" applyFill="1" applyBorder="1" applyAlignment="1">
      <alignment horizontal="right" vertical="center" wrapText="1"/>
    </xf>
    <xf numFmtId="0" fontId="5" fillId="3" borderId="39" xfId="0" applyFont="1" applyFill="1" applyBorder="1" applyAlignment="1">
      <alignment horizontal="right" vertical="center" wrapText="1"/>
    </xf>
    <xf numFmtId="0" fontId="2" fillId="12" borderId="43" xfId="0" applyFont="1" applyFill="1" applyBorder="1" applyAlignment="1">
      <alignment horizontal="left" vertical="center"/>
    </xf>
    <xf numFmtId="0" fontId="2" fillId="12" borderId="4" xfId="0" applyFont="1" applyFill="1" applyBorder="1" applyAlignment="1">
      <alignment horizontal="left" vertical="center"/>
    </xf>
    <xf numFmtId="0" fontId="2" fillId="12" borderId="1" xfId="0" applyFont="1" applyFill="1" applyBorder="1" applyAlignment="1">
      <alignment horizontal="left" vertical="center"/>
    </xf>
    <xf numFmtId="0" fontId="11" fillId="12" borderId="1" xfId="0" applyFont="1" applyFill="1" applyBorder="1" applyAlignment="1">
      <alignment horizontal="left" vertical="center"/>
    </xf>
    <xf numFmtId="0" fontId="2" fillId="13" borderId="1" xfId="0" applyFont="1" applyFill="1" applyBorder="1" applyAlignment="1">
      <alignment horizontal="left" vertical="center"/>
    </xf>
    <xf numFmtId="0" fontId="2" fillId="0" borderId="1" xfId="0" applyFont="1" applyBorder="1" applyAlignment="1">
      <alignment horizontal="left" vertical="center"/>
    </xf>
    <xf numFmtId="0" fontId="5" fillId="10" borderId="7" xfId="0" applyFont="1" applyFill="1" applyBorder="1" applyAlignment="1" applyProtection="1">
      <alignment horizontal="left" vertical="center" wrapText="1"/>
      <protection locked="0"/>
    </xf>
    <xf numFmtId="0" fontId="5" fillId="10" borderId="8" xfId="0" applyFont="1" applyFill="1" applyBorder="1" applyAlignment="1" applyProtection="1">
      <alignment horizontal="left" vertical="center" wrapText="1"/>
      <protection locked="0"/>
    </xf>
    <xf numFmtId="0" fontId="5" fillId="10" borderId="9" xfId="0" applyFont="1" applyFill="1" applyBorder="1" applyAlignment="1" applyProtection="1">
      <alignment horizontal="left" vertical="center" wrapText="1"/>
      <protection locked="0"/>
    </xf>
    <xf numFmtId="0" fontId="2" fillId="10" borderId="17" xfId="1" applyFont="1" applyFill="1" applyBorder="1" applyAlignment="1">
      <alignment horizontal="left" vertical="center" wrapText="1"/>
    </xf>
    <xf numFmtId="0" fontId="2" fillId="10" borderId="26" xfId="1" applyFont="1" applyFill="1" applyBorder="1" applyAlignment="1">
      <alignment horizontal="left" vertical="center" wrapText="1"/>
    </xf>
    <xf numFmtId="0" fontId="2" fillId="10" borderId="18" xfId="1" applyFont="1" applyFill="1" applyBorder="1" applyAlignment="1">
      <alignment horizontal="left" vertical="center" wrapText="1"/>
    </xf>
    <xf numFmtId="0" fontId="2" fillId="10" borderId="72" xfId="1" applyFont="1" applyFill="1" applyBorder="1" applyAlignment="1">
      <alignment horizontal="left" vertical="center" wrapText="1"/>
    </xf>
    <xf numFmtId="0" fontId="2" fillId="10" borderId="11" xfId="1" applyFont="1" applyFill="1" applyBorder="1" applyAlignment="1">
      <alignment horizontal="left" vertical="center" wrapText="1"/>
    </xf>
    <xf numFmtId="0" fontId="2" fillId="10" borderId="38" xfId="1" applyFont="1" applyFill="1" applyBorder="1" applyAlignment="1">
      <alignment horizontal="left" vertical="center" wrapText="1"/>
    </xf>
    <xf numFmtId="0" fontId="2" fillId="14" borderId="3" xfId="0" applyFont="1" applyFill="1" applyBorder="1" applyAlignment="1">
      <alignment horizontal="left" vertical="center" wrapText="1"/>
    </xf>
    <xf numFmtId="0" fontId="2" fillId="14" borderId="44" xfId="0" applyFont="1" applyFill="1" applyBorder="1" applyAlignment="1">
      <alignment horizontal="left" vertical="center" wrapText="1"/>
    </xf>
    <xf numFmtId="0" fontId="2" fillId="13" borderId="2" xfId="0" applyFont="1" applyFill="1" applyBorder="1" applyAlignment="1" applyProtection="1">
      <alignment horizontal="left" vertical="center"/>
      <protection locked="0"/>
    </xf>
    <xf numFmtId="0" fontId="2" fillId="13" borderId="3" xfId="0" applyFont="1" applyFill="1" applyBorder="1" applyAlignment="1" applyProtection="1">
      <alignment horizontal="left" vertical="center"/>
      <protection locked="0"/>
    </xf>
    <xf numFmtId="0" fontId="2" fillId="13" borderId="44" xfId="0" applyFont="1" applyFill="1" applyBorder="1" applyAlignment="1" applyProtection="1">
      <alignment horizontal="left" vertical="center"/>
      <protection locked="0"/>
    </xf>
    <xf numFmtId="0" fontId="11" fillId="12" borderId="2" xfId="0" applyFont="1" applyFill="1" applyBorder="1" applyAlignment="1">
      <alignment horizontal="left" vertical="center"/>
    </xf>
    <xf numFmtId="0" fontId="11" fillId="12" borderId="3" xfId="0" applyFont="1" applyFill="1" applyBorder="1" applyAlignment="1">
      <alignment horizontal="left" vertical="center"/>
    </xf>
    <xf numFmtId="0" fontId="2" fillId="13" borderId="0" xfId="0" applyFont="1" applyFill="1" applyAlignment="1" applyProtection="1">
      <alignment horizontal="left" vertical="center"/>
      <protection locked="0"/>
    </xf>
    <xf numFmtId="0" fontId="2" fillId="13" borderId="14" xfId="0" applyFont="1" applyFill="1" applyBorder="1" applyAlignment="1" applyProtection="1">
      <alignment horizontal="left" vertical="center"/>
      <protection locked="0"/>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4" xfId="0" applyFont="1" applyFill="1" applyBorder="1" applyAlignment="1">
      <alignment horizontal="center" vertical="center" wrapText="1"/>
    </xf>
    <xf numFmtId="0" fontId="4" fillId="3" borderId="6" xfId="0" applyFont="1" applyFill="1" applyBorder="1" applyAlignment="1">
      <alignment horizontal="center" vertical="center" wrapText="1"/>
    </xf>
    <xf numFmtId="2" fontId="5" fillId="0" borderId="31" xfId="0" applyNumberFormat="1" applyFont="1" applyBorder="1" applyAlignment="1">
      <alignment horizontal="left"/>
    </xf>
    <xf numFmtId="2" fontId="5" fillId="0" borderId="25" xfId="0" applyNumberFormat="1" applyFont="1" applyBorder="1" applyAlignment="1">
      <alignment horizontal="left"/>
    </xf>
    <xf numFmtId="0" fontId="4" fillId="3" borderId="75"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2" xfId="0" applyFont="1" applyFill="1" applyBorder="1" applyAlignment="1">
      <alignment horizontal="center" vertical="center" wrapText="1"/>
    </xf>
    <xf numFmtId="0" fontId="4" fillId="3" borderId="1" xfId="0" applyFont="1" applyFill="1" applyBorder="1" applyAlignment="1">
      <alignment horizontal="center" vertical="center" wrapText="1"/>
    </xf>
    <xf numFmtId="169" fontId="5" fillId="0" borderId="26" xfId="0" applyNumberFormat="1" applyFont="1" applyBorder="1" applyAlignment="1">
      <alignment vertical="center"/>
    </xf>
    <xf numFmtId="169" fontId="5" fillId="0" borderId="18" xfId="0" applyNumberFormat="1" applyFont="1" applyBorder="1" applyAlignment="1">
      <alignment vertical="center"/>
    </xf>
    <xf numFmtId="169" fontId="5" fillId="0" borderId="29" xfId="0" applyNumberFormat="1" applyFont="1" applyBorder="1" applyAlignment="1">
      <alignment vertical="center"/>
    </xf>
    <xf numFmtId="169" fontId="5" fillId="0" borderId="13" xfId="0" applyNumberFormat="1" applyFont="1" applyBorder="1" applyAlignment="1">
      <alignment vertical="center"/>
    </xf>
    <xf numFmtId="0" fontId="4" fillId="3" borderId="45" xfId="0" applyFont="1" applyFill="1" applyBorder="1" applyAlignment="1">
      <alignment vertical="center" wrapText="1"/>
    </xf>
    <xf numFmtId="0" fontId="4" fillId="3" borderId="46" xfId="0" applyFont="1" applyFill="1" applyBorder="1" applyAlignment="1">
      <alignment vertical="center" wrapText="1"/>
    </xf>
    <xf numFmtId="0" fontId="4" fillId="3" borderId="54" xfId="0" applyFont="1" applyFill="1" applyBorder="1" applyAlignment="1">
      <alignment vertical="center" wrapText="1"/>
    </xf>
    <xf numFmtId="169" fontId="4" fillId="0" borderId="46" xfId="0" applyNumberFormat="1" applyFont="1" applyBorder="1" applyAlignment="1">
      <alignment vertical="center"/>
    </xf>
    <xf numFmtId="169" fontId="4" fillId="0" borderId="47" xfId="0" applyNumberFormat="1" applyFont="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5" fillId="3" borderId="8" xfId="0" applyFont="1" applyFill="1" applyBorder="1" applyAlignment="1">
      <alignment vertical="center"/>
    </xf>
    <xf numFmtId="0" fontId="5" fillId="3" borderId="9" xfId="0" applyFont="1" applyFill="1" applyBorder="1" applyAlignment="1">
      <alignment vertical="center"/>
    </xf>
    <xf numFmtId="0" fontId="5" fillId="3" borderId="11" xfId="0" applyFont="1" applyFill="1" applyBorder="1" applyAlignment="1">
      <alignment vertical="center"/>
    </xf>
    <xf numFmtId="0" fontId="5" fillId="3" borderId="12" xfId="0" applyFont="1" applyFill="1" applyBorder="1" applyAlignment="1">
      <alignment vertical="center"/>
    </xf>
    <xf numFmtId="0" fontId="5" fillId="3" borderId="81" xfId="0" applyFont="1" applyFill="1" applyBorder="1" applyAlignment="1">
      <alignment vertical="center"/>
    </xf>
    <xf numFmtId="0" fontId="5" fillId="3" borderId="94" xfId="0" applyFont="1" applyFill="1" applyBorder="1" applyAlignment="1">
      <alignment vertical="center"/>
    </xf>
    <xf numFmtId="169" fontId="5" fillId="0" borderId="8" xfId="0" applyNumberFormat="1" applyFont="1" applyBorder="1" applyAlignment="1">
      <alignment vertical="center"/>
    </xf>
    <xf numFmtId="169" fontId="5" fillId="0" borderId="82" xfId="0" applyNumberFormat="1" applyFont="1" applyBorder="1" applyAlignment="1">
      <alignment vertical="center"/>
    </xf>
    <xf numFmtId="169" fontId="5" fillId="0" borderId="0" xfId="0" applyNumberFormat="1" applyFont="1" applyAlignment="1">
      <alignment vertical="center"/>
    </xf>
    <xf numFmtId="169" fontId="5" fillId="0" borderId="14" xfId="0" applyNumberFormat="1" applyFont="1" applyBorder="1" applyAlignment="1">
      <alignment vertical="center"/>
    </xf>
    <xf numFmtId="169" fontId="5" fillId="0" borderId="81" xfId="0" applyNumberFormat="1" applyFont="1" applyBorder="1" applyAlignment="1">
      <alignment vertical="center"/>
    </xf>
    <xf numFmtId="169" fontId="5" fillId="0" borderId="83" xfId="0" applyNumberFormat="1" applyFont="1" applyBorder="1" applyAlignment="1">
      <alignment vertical="center"/>
    </xf>
    <xf numFmtId="169" fontId="5" fillId="0" borderId="3" xfId="0" applyNumberFormat="1" applyFont="1" applyBorder="1" applyAlignment="1">
      <alignment vertical="center"/>
    </xf>
    <xf numFmtId="169" fontId="5" fillId="0" borderId="44" xfId="0" applyNumberFormat="1" applyFont="1" applyBorder="1" applyAlignment="1">
      <alignment vertical="center"/>
    </xf>
    <xf numFmtId="169" fontId="4" fillId="0" borderId="29" xfId="0" applyNumberFormat="1" applyFont="1" applyBorder="1" applyAlignment="1">
      <alignment vertical="center"/>
    </xf>
    <xf numFmtId="169" fontId="4" fillId="0" borderId="13" xfId="0" applyNumberFormat="1" applyFont="1" applyBorder="1" applyAlignment="1">
      <alignment vertical="center"/>
    </xf>
    <xf numFmtId="0" fontId="5" fillId="0" borderId="3" xfId="0" applyFont="1" applyBorder="1" applyAlignment="1">
      <alignment horizontal="right" vertical="center" wrapText="1"/>
    </xf>
    <xf numFmtId="0" fontId="5" fillId="0" borderId="44" xfId="0" applyFont="1" applyBorder="1" applyAlignment="1">
      <alignment horizontal="right" vertical="center" wrapText="1"/>
    </xf>
    <xf numFmtId="167" fontId="5" fillId="0" borderId="3" xfId="0" applyNumberFormat="1" applyFont="1" applyBorder="1" applyAlignment="1">
      <alignment vertical="center"/>
    </xf>
    <xf numFmtId="167" fontId="5" fillId="0" borderId="44" xfId="0" applyNumberFormat="1" applyFont="1" applyBorder="1" applyAlignment="1">
      <alignment vertical="center"/>
    </xf>
    <xf numFmtId="167" fontId="5" fillId="0" borderId="79" xfId="0" applyNumberFormat="1" applyFont="1" applyBorder="1" applyAlignment="1">
      <alignment vertical="center"/>
    </xf>
    <xf numFmtId="167" fontId="5" fillId="0" borderId="80" xfId="0" applyNumberFormat="1" applyFont="1" applyBorder="1" applyAlignment="1">
      <alignment vertical="center"/>
    </xf>
    <xf numFmtId="169" fontId="5" fillId="0" borderId="46" xfId="0" applyNumberFormat="1" applyFont="1" applyBorder="1" applyAlignment="1">
      <alignment vertical="center"/>
    </xf>
    <xf numFmtId="169" fontId="5" fillId="0" borderId="47" xfId="0" applyNumberFormat="1" applyFont="1" applyBorder="1" applyAlignment="1">
      <alignment vertical="center"/>
    </xf>
    <xf numFmtId="165" fontId="5" fillId="0" borderId="46" xfId="0" applyNumberFormat="1" applyFont="1" applyBorder="1" applyAlignment="1">
      <alignment vertical="center"/>
    </xf>
    <xf numFmtId="165" fontId="5" fillId="0" borderId="47" xfId="0" applyNumberFormat="1" applyFont="1" applyBorder="1" applyAlignment="1">
      <alignment vertical="center"/>
    </xf>
    <xf numFmtId="0" fontId="4" fillId="2" borderId="72" xfId="0" applyFont="1" applyFill="1" applyBorder="1" applyAlignment="1">
      <alignment vertical="center" wrapText="1"/>
    </xf>
    <xf numFmtId="0" fontId="4" fillId="2" borderId="11" xfId="0" applyFont="1" applyFill="1" applyBorder="1" applyAlignment="1">
      <alignment vertical="center" wrapText="1"/>
    </xf>
    <xf numFmtId="0" fontId="4" fillId="2" borderId="0" xfId="0" applyFont="1" applyFill="1" applyAlignment="1">
      <alignment vertical="center" wrapText="1"/>
    </xf>
    <xf numFmtId="0" fontId="4" fillId="2" borderId="38" xfId="0" applyFont="1" applyFill="1" applyBorder="1" applyAlignment="1">
      <alignment vertical="center" wrapText="1"/>
    </xf>
    <xf numFmtId="167" fontId="5" fillId="0" borderId="26" xfId="0" applyNumberFormat="1" applyFont="1" applyBorder="1" applyAlignment="1">
      <alignment vertical="center"/>
    </xf>
    <xf numFmtId="167" fontId="5" fillId="0" borderId="18" xfId="0" applyNumberFormat="1" applyFont="1" applyBorder="1" applyAlignment="1">
      <alignment vertical="center"/>
    </xf>
    <xf numFmtId="167" fontId="5" fillId="0" borderId="29" xfId="0" applyNumberFormat="1" applyFont="1" applyBorder="1" applyAlignment="1">
      <alignment vertical="center"/>
    </xf>
    <xf numFmtId="167" fontId="5" fillId="0" borderId="13" xfId="0" applyNumberFormat="1" applyFont="1" applyBorder="1" applyAlignment="1">
      <alignment vertical="center"/>
    </xf>
    <xf numFmtId="0" fontId="5" fillId="0" borderId="3" xfId="0" applyFont="1" applyBorder="1" applyAlignment="1">
      <alignment horizontal="right" vertical="center"/>
    </xf>
    <xf numFmtId="0" fontId="5" fillId="0" borderId="44" xfId="0" applyFont="1" applyBorder="1" applyAlignment="1">
      <alignment horizontal="right" vertical="center"/>
    </xf>
    <xf numFmtId="0" fontId="5" fillId="3" borderId="76" xfId="0" applyFont="1" applyFill="1" applyBorder="1" applyAlignment="1">
      <alignment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5" fillId="3" borderId="72" xfId="0" applyFont="1" applyFill="1" applyBorder="1" applyAlignment="1">
      <alignment vertical="center" wrapText="1"/>
    </xf>
    <xf numFmtId="0" fontId="5" fillId="3" borderId="11" xfId="0" applyFont="1" applyFill="1" applyBorder="1" applyAlignment="1">
      <alignment vertical="center" wrapText="1"/>
    </xf>
    <xf numFmtId="0" fontId="5" fillId="3" borderId="12" xfId="0" applyFont="1" applyFill="1" applyBorder="1" applyAlignment="1">
      <alignment vertical="center" wrapText="1"/>
    </xf>
    <xf numFmtId="0" fontId="5" fillId="3" borderId="28" xfId="0" applyFont="1" applyFill="1" applyBorder="1" applyAlignment="1">
      <alignment vertical="center" wrapText="1"/>
    </xf>
    <xf numFmtId="0" fontId="5" fillId="3" borderId="29" xfId="0" applyFont="1" applyFill="1" applyBorder="1" applyAlignment="1">
      <alignment vertical="center" wrapText="1"/>
    </xf>
    <xf numFmtId="0" fontId="5" fillId="3" borderId="77" xfId="0" applyFont="1" applyFill="1" applyBorder="1" applyAlignment="1">
      <alignment vertical="center" wrapText="1"/>
    </xf>
    <xf numFmtId="0" fontId="4" fillId="3" borderId="72" xfId="0" applyFont="1" applyFill="1" applyBorder="1" applyAlignment="1">
      <alignment vertical="center" wrapText="1"/>
    </xf>
    <xf numFmtId="0" fontId="4" fillId="3" borderId="11" xfId="0" applyFont="1" applyFill="1" applyBorder="1" applyAlignment="1">
      <alignment vertical="center" wrapText="1"/>
    </xf>
    <xf numFmtId="0" fontId="4" fillId="3" borderId="38" xfId="0" applyFont="1" applyFill="1" applyBorder="1" applyAlignment="1">
      <alignment vertical="center" wrapText="1"/>
    </xf>
    <xf numFmtId="165" fontId="5" fillId="0" borderId="3" xfId="0" applyNumberFormat="1" applyFont="1" applyBorder="1" applyAlignment="1">
      <alignment vertical="center"/>
    </xf>
    <xf numFmtId="165" fontId="5" fillId="0" borderId="44" xfId="0" applyNumberFormat="1" applyFont="1" applyBorder="1" applyAlignment="1">
      <alignment vertical="center"/>
    </xf>
    <xf numFmtId="165" fontId="5" fillId="0" borderId="3" xfId="0" applyNumberFormat="1" applyFont="1" applyBorder="1" applyAlignment="1">
      <alignment horizontal="right" vertical="center"/>
    </xf>
    <xf numFmtId="165" fontId="5" fillId="0" borderId="44" xfId="0" applyNumberFormat="1" applyFont="1" applyBorder="1" applyAlignment="1">
      <alignment horizontal="right" vertical="center"/>
    </xf>
    <xf numFmtId="173" fontId="5" fillId="0" borderId="0" xfId="0" applyNumberFormat="1" applyFont="1" applyAlignment="1">
      <alignment vertical="center"/>
    </xf>
    <xf numFmtId="0" fontId="5" fillId="2" borderId="17" xfId="0" applyFont="1" applyFill="1" applyBorder="1" applyAlignment="1">
      <alignment vertical="center" wrapText="1"/>
    </xf>
    <xf numFmtId="0" fontId="5" fillId="2" borderId="26" xfId="0" applyFont="1" applyFill="1" applyBorder="1" applyAlignment="1">
      <alignment vertical="center" wrapText="1"/>
    </xf>
    <xf numFmtId="0" fontId="5" fillId="2" borderId="95" xfId="0" applyFont="1" applyFill="1" applyBorder="1" applyAlignment="1">
      <alignment vertical="center" wrapText="1"/>
    </xf>
    <xf numFmtId="0" fontId="5" fillId="2" borderId="28" xfId="0" applyFont="1" applyFill="1" applyBorder="1" applyAlignment="1">
      <alignment vertical="center" wrapText="1"/>
    </xf>
    <xf numFmtId="0" fontId="5" fillId="2" borderId="29" xfId="0" applyFont="1" applyFill="1" applyBorder="1" applyAlignment="1">
      <alignment vertical="center" wrapText="1"/>
    </xf>
    <xf numFmtId="0" fontId="5" fillId="2" borderId="77" xfId="0" applyFont="1" applyFill="1" applyBorder="1" applyAlignment="1">
      <alignment vertical="center" wrapText="1"/>
    </xf>
    <xf numFmtId="164" fontId="2" fillId="0" borderId="37" xfId="0" applyNumberFormat="1" applyFont="1" applyBorder="1" applyAlignment="1">
      <alignment horizontal="right" vertical="center"/>
    </xf>
    <xf numFmtId="0" fontId="2" fillId="0" borderId="78" xfId="0" applyFont="1" applyBorder="1" applyAlignment="1">
      <alignment vertical="center"/>
    </xf>
    <xf numFmtId="0" fontId="5" fillId="3" borderId="49" xfId="0" applyFont="1" applyFill="1" applyBorder="1" applyAlignment="1">
      <alignment vertical="center" wrapText="1"/>
    </xf>
    <xf numFmtId="0" fontId="5" fillId="3" borderId="51" xfId="0" applyFont="1" applyFill="1" applyBorder="1" applyAlignment="1">
      <alignment vertical="center" wrapText="1"/>
    </xf>
    <xf numFmtId="0" fontId="2" fillId="0" borderId="2" xfId="0" applyFont="1" applyBorder="1" applyAlignment="1">
      <alignment horizontal="right" vertical="center"/>
    </xf>
    <xf numFmtId="0" fontId="2" fillId="0" borderId="48" xfId="0" applyFont="1" applyBorder="1" applyAlignment="1">
      <alignment horizontal="right" vertical="center"/>
    </xf>
    <xf numFmtId="3" fontId="2" fillId="0" borderId="2" xfId="0" applyNumberFormat="1" applyFont="1" applyBorder="1" applyAlignment="1">
      <alignment horizontal="right" vertical="center"/>
    </xf>
    <xf numFmtId="3" fontId="2" fillId="0" borderId="48" xfId="0" applyNumberFormat="1" applyFont="1" applyBorder="1" applyAlignment="1">
      <alignment horizontal="right" vertical="center"/>
    </xf>
    <xf numFmtId="3" fontId="1" fillId="0" borderId="2" xfId="0" applyNumberFormat="1" applyFont="1" applyBorder="1" applyAlignment="1">
      <alignment horizontal="right" vertical="center"/>
    </xf>
    <xf numFmtId="164" fontId="1" fillId="0" borderId="2" xfId="0" applyNumberFormat="1" applyFont="1" applyBorder="1" applyAlignment="1">
      <alignment horizontal="right" vertical="center"/>
    </xf>
    <xf numFmtId="164" fontId="2" fillId="0" borderId="48" xfId="0" applyNumberFormat="1" applyFont="1" applyBorder="1" applyAlignment="1">
      <alignment horizontal="right" vertical="center"/>
    </xf>
    <xf numFmtId="167" fontId="1" fillId="0" borderId="53" xfId="0" applyNumberFormat="1" applyFont="1" applyBorder="1" applyAlignment="1">
      <alignment horizontal="right" vertical="center"/>
    </xf>
    <xf numFmtId="167" fontId="2" fillId="0" borderId="50" xfId="0" applyNumberFormat="1" applyFont="1" applyBorder="1" applyAlignment="1">
      <alignment horizontal="right" vertical="center"/>
    </xf>
    <xf numFmtId="1" fontId="2" fillId="0" borderId="23" xfId="0" applyNumberFormat="1" applyFont="1" applyBorder="1" applyAlignment="1">
      <alignment horizontal="right" vertical="center"/>
    </xf>
    <xf numFmtId="0" fontId="2" fillId="0" borderId="23" xfId="0" applyFont="1" applyBorder="1" applyAlignment="1">
      <alignment vertical="center"/>
    </xf>
    <xf numFmtId="173" fontId="5" fillId="0" borderId="26" xfId="0" applyNumberFormat="1" applyFont="1" applyBorder="1" applyAlignment="1">
      <alignmen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2" fontId="5" fillId="0" borderId="1" xfId="0" applyNumberFormat="1" applyFont="1" applyBorder="1" applyAlignment="1">
      <alignment horizontal="left" vertical="center"/>
    </xf>
    <xf numFmtId="2" fontId="5" fillId="0" borderId="23" xfId="0" applyNumberFormat="1" applyFont="1" applyBorder="1" applyAlignment="1">
      <alignment horizontal="left" vertical="center"/>
    </xf>
    <xf numFmtId="2" fontId="5" fillId="0" borderId="31" xfId="0" applyNumberFormat="1" applyFont="1" applyBorder="1" applyAlignment="1">
      <alignment horizontal="left" vertical="center"/>
    </xf>
    <xf numFmtId="2" fontId="5" fillId="0" borderId="25" xfId="0" applyNumberFormat="1" applyFont="1" applyBorder="1" applyAlignment="1">
      <alignment horizontal="left" vertical="center"/>
    </xf>
    <xf numFmtId="0" fontId="4" fillId="3" borderId="36" xfId="0" applyFont="1" applyFill="1" applyBorder="1" applyAlignment="1">
      <alignment horizontal="right" vertical="center" wrapText="1"/>
    </xf>
    <xf numFmtId="0" fontId="4" fillId="3" borderId="39" xfId="0" applyFont="1" applyFill="1" applyBorder="1" applyAlignment="1">
      <alignment horizontal="right" vertical="center" wrapText="1"/>
    </xf>
    <xf numFmtId="173" fontId="5" fillId="0" borderId="29" xfId="0" applyNumberFormat="1" applyFont="1" applyBorder="1" applyAlignment="1">
      <alignment vertical="center"/>
    </xf>
    <xf numFmtId="173" fontId="5" fillId="0" borderId="18" xfId="0" applyNumberFormat="1" applyFont="1" applyBorder="1" applyAlignment="1">
      <alignment vertical="center"/>
    </xf>
    <xf numFmtId="173" fontId="5" fillId="0" borderId="10" xfId="0" applyNumberFormat="1" applyFont="1" applyBorder="1" applyAlignment="1">
      <alignment vertical="center"/>
    </xf>
    <xf numFmtId="173" fontId="5" fillId="0" borderId="38" xfId="0" applyNumberFormat="1" applyFont="1" applyBorder="1" applyAlignment="1">
      <alignment vertical="center"/>
    </xf>
    <xf numFmtId="0" fontId="5" fillId="0" borderId="30" xfId="0" applyFont="1" applyBorder="1" applyAlignment="1">
      <alignment horizontal="left" vertical="center"/>
    </xf>
    <xf numFmtId="0" fontId="5" fillId="0" borderId="21" xfId="0" applyFont="1" applyBorder="1" applyAlignment="1">
      <alignment horizontal="left" vertical="center"/>
    </xf>
    <xf numFmtId="0" fontId="5" fillId="0" borderId="1" xfId="0" applyFont="1" applyBorder="1" applyAlignment="1">
      <alignment horizontal="left" vertical="center"/>
    </xf>
    <xf numFmtId="0" fontId="5" fillId="0" borderId="23" xfId="0" applyFont="1" applyBorder="1" applyAlignment="1">
      <alignment horizontal="left" vertical="center"/>
    </xf>
    <xf numFmtId="0" fontId="5" fillId="11" borderId="1" xfId="0" applyFont="1" applyFill="1" applyBorder="1" applyAlignment="1" applyProtection="1">
      <alignment horizontal="left" vertical="center"/>
      <protection locked="0"/>
    </xf>
    <xf numFmtId="0" fontId="5" fillId="11" borderId="23" xfId="0" applyFont="1" applyFill="1" applyBorder="1" applyAlignment="1" applyProtection="1">
      <alignment horizontal="left" vertical="center"/>
      <protection locked="0"/>
    </xf>
    <xf numFmtId="169" fontId="4" fillId="0" borderId="55" xfId="0" applyNumberFormat="1" applyFont="1" applyBorder="1" applyAlignment="1">
      <alignment vertical="center"/>
    </xf>
    <xf numFmtId="169" fontId="4" fillId="0" borderId="56" xfId="0" applyNumberFormat="1" applyFont="1" applyBorder="1" applyAlignment="1">
      <alignment vertical="center"/>
    </xf>
    <xf numFmtId="169" fontId="5" fillId="0" borderId="11" xfId="0" applyNumberFormat="1" applyFont="1" applyBorder="1" applyAlignment="1">
      <alignment vertical="center"/>
    </xf>
    <xf numFmtId="169" fontId="5" fillId="0" borderId="38" xfId="0" applyNumberFormat="1" applyFont="1" applyBorder="1" applyAlignment="1">
      <alignment vertical="center"/>
    </xf>
    <xf numFmtId="169" fontId="4" fillId="0" borderId="29" xfId="0" applyNumberFormat="1" applyFont="1" applyBorder="1" applyAlignment="1">
      <alignment horizontal="right" vertical="center"/>
    </xf>
    <xf numFmtId="169" fontId="4" fillId="0" borderId="13" xfId="0" applyNumberFormat="1" applyFont="1" applyBorder="1" applyAlignment="1">
      <alignment horizontal="right" vertical="center"/>
    </xf>
    <xf numFmtId="169" fontId="5" fillId="0" borderId="46" xfId="0" applyNumberFormat="1" applyFont="1" applyBorder="1" applyAlignment="1">
      <alignment horizontal="right" vertical="center"/>
    </xf>
    <xf numFmtId="169" fontId="5" fillId="0" borderId="47" xfId="0" applyNumberFormat="1" applyFont="1" applyBorder="1" applyAlignment="1">
      <alignment horizontal="right" vertical="center"/>
    </xf>
    <xf numFmtId="169" fontId="4" fillId="0" borderId="46" xfId="0" applyNumberFormat="1" applyFont="1" applyBorder="1" applyAlignment="1">
      <alignment horizontal="right" vertical="center"/>
    </xf>
    <xf numFmtId="169" fontId="4" fillId="0" borderId="47" xfId="0" applyNumberFormat="1" applyFont="1" applyBorder="1" applyAlignment="1">
      <alignment horizontal="right" vertical="center"/>
    </xf>
    <xf numFmtId="169" fontId="5" fillId="0" borderId="8" xfId="0" applyNumberFormat="1" applyFont="1" applyBorder="1" applyAlignment="1">
      <alignment horizontal="right" vertical="center"/>
    </xf>
    <xf numFmtId="169" fontId="5" fillId="0" borderId="82" xfId="0" applyNumberFormat="1" applyFont="1" applyBorder="1" applyAlignment="1">
      <alignment horizontal="right" vertical="center"/>
    </xf>
    <xf numFmtId="169" fontId="5" fillId="0" borderId="0" xfId="0" applyNumberFormat="1" applyFont="1" applyAlignment="1">
      <alignment horizontal="right" vertical="center"/>
    </xf>
    <xf numFmtId="169" fontId="5" fillId="0" borderId="14" xfId="0" applyNumberFormat="1" applyFont="1" applyBorder="1" applyAlignment="1">
      <alignment horizontal="right" vertical="center"/>
    </xf>
    <xf numFmtId="167" fontId="5" fillId="0" borderId="3" xfId="0" applyNumberFormat="1" applyFont="1" applyBorder="1" applyAlignment="1">
      <alignment horizontal="right" vertical="center"/>
    </xf>
    <xf numFmtId="167" fontId="5" fillId="0" borderId="44" xfId="0" applyNumberFormat="1" applyFont="1" applyBorder="1" applyAlignment="1">
      <alignment horizontal="right" vertical="center"/>
    </xf>
    <xf numFmtId="169" fontId="5" fillId="0" borderId="81" xfId="0" applyNumberFormat="1" applyFont="1" applyBorder="1" applyAlignment="1">
      <alignment horizontal="right" vertical="center"/>
    </xf>
    <xf numFmtId="169" fontId="5" fillId="0" borderId="83" xfId="0" applyNumberFormat="1" applyFont="1" applyBorder="1" applyAlignment="1">
      <alignment horizontal="right" vertical="center"/>
    </xf>
    <xf numFmtId="167" fontId="5" fillId="0" borderId="79" xfId="0" applyNumberFormat="1" applyFont="1" applyBorder="1" applyAlignment="1">
      <alignment horizontal="right" vertical="center"/>
    </xf>
    <xf numFmtId="167" fontId="5" fillId="0" borderId="80" xfId="0" applyNumberFormat="1" applyFont="1" applyBorder="1" applyAlignment="1">
      <alignment horizontal="right" vertical="center"/>
    </xf>
    <xf numFmtId="169" fontId="5" fillId="0" borderId="3" xfId="0" applyNumberFormat="1" applyFont="1" applyBorder="1" applyAlignment="1">
      <alignment horizontal="right" vertical="center"/>
    </xf>
    <xf numFmtId="169" fontId="5" fillId="0" borderId="44" xfId="0" applyNumberFormat="1" applyFont="1" applyBorder="1" applyAlignment="1">
      <alignment horizontal="right" vertical="center"/>
    </xf>
    <xf numFmtId="165" fontId="5" fillId="0" borderId="46" xfId="0" applyNumberFormat="1" applyFont="1" applyBorder="1" applyAlignment="1">
      <alignment horizontal="right" vertical="center"/>
    </xf>
    <xf numFmtId="165" fontId="5" fillId="0" borderId="47" xfId="0" applyNumberFormat="1" applyFont="1" applyBorder="1" applyAlignment="1">
      <alignment horizontal="right" vertical="center"/>
    </xf>
    <xf numFmtId="0" fontId="5" fillId="0" borderId="0" xfId="0" applyFont="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xf>
  </cellXfs>
  <cellStyles count="3">
    <cellStyle name="Normal" xfId="0" builtinId="0"/>
    <cellStyle name="Normal 2" xfId="1" xr:uid="{00000000-0005-0000-0000-000001000000}"/>
    <cellStyle name="Normal 3" xfId="2" xr:uid="{FB30FAB0-896C-4019-AC17-73DBD6B8F966}"/>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5D9F1"/>
      <color rgb="FFD8E4BC"/>
      <color rgb="FFFFFF99"/>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025.05%20consultation%20documents/Version%203.0%20documents%20for%20updoad/CarbonCalculator_3.0_August2025.xlsx" TargetMode="External"/><Relationship Id="rId2" Type="http://schemas.openxmlformats.org/officeDocument/2006/relationships/externalLinkPath" Target="file:///S:\Climate%20Change\Woodland%20Carbon%20Code\Published%20Documentation\2025.05%20consultation%20documents\Version%203.0%20documents%20for%20updoad\CarbonCalculator_3.0_August2025.xlsx" TargetMode="External"/><Relationship Id="rId1" Type="http://schemas.openxmlformats.org/officeDocument/2006/relationships/externalLinkPath" Target="/Climate%20Change/Woodland%20Carbon%20Code/Published%20Documentation/2025.05%20consultation%20documents/Version%203.0%20documents%20for%20updoad/CarbonCalculator_3.0_August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Climate%20Change\Woodland%20Carbon%20Code\Published%20Documentation\Docs%20Validation\Carbon%20Calculator\Working%20Draft\WCC_CarbonCalculationSpreadsheet_Draft%20Version3_15Nov2024_updated_PG.xlsx" TargetMode="External"/><Relationship Id="rId1" Type="http://schemas.openxmlformats.org/officeDocument/2006/relationships/externalLinkPath" Target="https://scotsconnect.sharepoint.com/sites/WoodlandCarbonCode-ORG-SG/Shared%20Documents/General/WCC%20Standard%20Review/Validation%20Docs/WCC_CarbonCalculationSpreadsheet_Draft%20Version3_15Nov2024_updated_P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tandardProjectCarbonCalculator"/>
      <sheetName val="SmallProjectCarbonCalculator"/>
      <sheetName val="Summary PIU area table"/>
      <sheetName val="Comparison old and new"/>
      <sheetName val="Units to issue or cancel"/>
      <sheetName val="Biomass carbon lookup table"/>
      <sheetName val="Clearfell max seq values"/>
      <sheetName val="Species lookup"/>
      <sheetName val="Validation lists"/>
      <sheetName val="Sources"/>
      <sheetName val="Species_YC_Ranges"/>
      <sheetName val="Disclaimer of warranty"/>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ndardProjectCarbonCalculator"/>
      <sheetName val="SmallProjectCarbonCalculator"/>
      <sheetName val="Summary PIU area table"/>
      <sheetName val="Comparison Old and New"/>
      <sheetName val="Biomass carbon lookup table"/>
      <sheetName val="Clearfell max seq values"/>
      <sheetName val="Validation lists"/>
      <sheetName val="Verification Lists"/>
      <sheetName val="Species_YC_Ranges"/>
      <sheetName val="Species Lookup"/>
      <sheetName val="Disclaimer of Warranty"/>
      <sheetName val="Version 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304C5-4E23-431E-BCDD-C37B69964BA7}">
  <sheetPr>
    <pageSetUpPr fitToPage="1"/>
  </sheetPr>
  <dimension ref="A1:U41"/>
  <sheetViews>
    <sheetView tabSelected="1" zoomScale="85" zoomScaleNormal="85" workbookViewId="0">
      <selection activeCell="D43" sqref="D43"/>
    </sheetView>
  </sheetViews>
  <sheetFormatPr defaultRowHeight="15" x14ac:dyDescent="0.2"/>
  <cols>
    <col min="1" max="1" width="1.5703125" style="4" customWidth="1"/>
    <col min="2" max="2" width="10.5703125" style="4" customWidth="1"/>
    <col min="3" max="3" width="21" style="4" customWidth="1"/>
    <col min="4" max="4" width="14.5703125" style="4" customWidth="1"/>
    <col min="5" max="5" width="15.140625" style="4" customWidth="1"/>
    <col min="6" max="6" width="14.5703125" style="4" customWidth="1"/>
    <col min="7" max="7" width="14.140625" style="4" customWidth="1"/>
    <col min="8" max="8" width="6.42578125" style="4" customWidth="1"/>
    <col min="9" max="9" width="10.5703125" style="4" customWidth="1"/>
    <col min="10" max="10" width="21.7109375" style="4" customWidth="1"/>
    <col min="11" max="14" width="13.5703125" style="4" customWidth="1"/>
    <col min="15" max="15" width="8.5703125" style="4" customWidth="1"/>
    <col min="16" max="16" width="10.5703125" style="4" customWidth="1"/>
    <col min="17" max="17" width="9.28515625" style="4" customWidth="1"/>
    <col min="18" max="18" width="20.42578125" style="4" customWidth="1"/>
    <col min="19" max="19" width="13.85546875" style="4" customWidth="1"/>
    <col min="20" max="24" width="8.7109375" style="4" customWidth="1"/>
    <col min="25" max="16384" width="9.140625" style="4"/>
  </cols>
  <sheetData>
    <row r="1" spans="1:21" ht="6" customHeight="1" thickBot="1" x14ac:dyDescent="0.25">
      <c r="A1" s="59"/>
      <c r="B1" s="60"/>
      <c r="C1" s="60"/>
      <c r="D1" s="60"/>
      <c r="E1" s="60"/>
      <c r="F1" s="60"/>
      <c r="G1" s="60"/>
      <c r="H1" s="60"/>
      <c r="I1" s="60"/>
      <c r="J1" s="60"/>
      <c r="K1" s="60"/>
      <c r="L1" s="60"/>
      <c r="M1" s="60"/>
      <c r="N1" s="60"/>
      <c r="O1" s="60"/>
    </row>
    <row r="2" spans="1:21" x14ac:dyDescent="0.2">
      <c r="A2" s="61"/>
      <c r="B2" s="86" t="s">
        <v>0</v>
      </c>
      <c r="C2" s="62"/>
      <c r="D2" s="601"/>
      <c r="E2" s="601"/>
      <c r="F2" s="601"/>
      <c r="G2" s="602"/>
      <c r="I2" s="603" t="s">
        <v>1</v>
      </c>
      <c r="J2" s="604"/>
      <c r="K2" s="605"/>
      <c r="U2" s="63"/>
    </row>
    <row r="3" spans="1:21" ht="15.75" thickBot="1" x14ac:dyDescent="0.25">
      <c r="A3" s="61"/>
      <c r="B3" s="87" t="s">
        <v>2</v>
      </c>
      <c r="C3" s="64"/>
      <c r="D3" s="606"/>
      <c r="E3" s="606"/>
      <c r="F3" s="606"/>
      <c r="G3" s="607"/>
      <c r="I3" s="608" t="s">
        <v>3</v>
      </c>
      <c r="J3" s="609"/>
      <c r="K3" s="610"/>
    </row>
    <row r="4" spans="1:21" x14ac:dyDescent="0.2">
      <c r="A4" s="61"/>
      <c r="B4" s="65" t="s">
        <v>4</v>
      </c>
      <c r="C4" s="64"/>
      <c r="D4" s="611"/>
      <c r="E4" s="611"/>
      <c r="F4" s="611"/>
      <c r="G4" s="612"/>
    </row>
    <row r="5" spans="1:21" ht="15.75" x14ac:dyDescent="0.2">
      <c r="A5" s="61"/>
      <c r="B5" s="65" t="s">
        <v>5</v>
      </c>
      <c r="C5" s="65"/>
      <c r="D5" s="66"/>
      <c r="E5" s="257" t="s">
        <v>6</v>
      </c>
      <c r="F5" s="67"/>
      <c r="G5" s="162"/>
      <c r="H5" s="68"/>
      <c r="I5" s="68"/>
    </row>
    <row r="6" spans="1:21" x14ac:dyDescent="0.2">
      <c r="A6" s="61"/>
      <c r="B6" s="87" t="s">
        <v>7</v>
      </c>
      <c r="C6" s="64"/>
      <c r="D6" s="599"/>
      <c r="E6" s="599"/>
      <c r="F6" s="599"/>
      <c r="G6" s="600"/>
      <c r="N6" s="69"/>
      <c r="T6" s="69"/>
    </row>
    <row r="7" spans="1:21" ht="15" customHeight="1" thickBot="1" x14ac:dyDescent="0.3">
      <c r="A7" s="61"/>
      <c r="B7" s="1"/>
    </row>
    <row r="8" spans="1:21" s="6" customFormat="1" ht="35.25" customHeight="1" x14ac:dyDescent="0.25">
      <c r="A8" s="90"/>
      <c r="B8" s="590" t="s">
        <v>8</v>
      </c>
      <c r="C8" s="591"/>
      <c r="D8" s="591"/>
      <c r="E8" s="591"/>
      <c r="F8" s="591"/>
      <c r="G8" s="592"/>
      <c r="I8" s="590" t="s">
        <v>9</v>
      </c>
      <c r="J8" s="591"/>
      <c r="K8" s="591"/>
      <c r="L8" s="591"/>
      <c r="M8" s="591"/>
      <c r="N8" s="592"/>
      <c r="O8" s="91"/>
    </row>
    <row r="9" spans="1:21" ht="31.5" customHeight="1" x14ac:dyDescent="0.2">
      <c r="A9" s="61"/>
      <c r="B9" s="593" t="s">
        <v>10</v>
      </c>
      <c r="C9" s="585" t="s">
        <v>11</v>
      </c>
      <c r="D9" s="585" t="s">
        <v>12</v>
      </c>
      <c r="E9" s="596" t="s">
        <v>13</v>
      </c>
      <c r="F9" s="597"/>
      <c r="G9" s="598"/>
      <c r="I9" s="593" t="s">
        <v>10</v>
      </c>
      <c r="J9" s="585" t="s">
        <v>14</v>
      </c>
      <c r="K9" s="585" t="s">
        <v>12</v>
      </c>
      <c r="L9" s="587" t="s">
        <v>15</v>
      </c>
      <c r="M9" s="588"/>
      <c r="N9" s="589"/>
    </row>
    <row r="10" spans="1:21" ht="15" customHeight="1" x14ac:dyDescent="0.2">
      <c r="A10" s="61"/>
      <c r="B10" s="594"/>
      <c r="C10" s="595"/>
      <c r="D10" s="595"/>
      <c r="E10" s="102">
        <v>1</v>
      </c>
      <c r="F10" s="102">
        <v>2</v>
      </c>
      <c r="G10" s="103">
        <v>3</v>
      </c>
      <c r="I10" s="594"/>
      <c r="J10" s="595"/>
      <c r="K10" s="586"/>
      <c r="L10" s="102">
        <v>1</v>
      </c>
      <c r="M10" s="102">
        <v>2</v>
      </c>
      <c r="N10" s="103">
        <v>3</v>
      </c>
    </row>
    <row r="11" spans="1:21" ht="15" customHeight="1" x14ac:dyDescent="0.2">
      <c r="A11" s="61"/>
      <c r="B11" s="72">
        <v>1</v>
      </c>
      <c r="C11" s="537"/>
      <c r="D11" s="538"/>
      <c r="E11" s="539"/>
      <c r="F11" s="539"/>
      <c r="G11" s="540"/>
      <c r="I11" s="98">
        <v>1</v>
      </c>
      <c r="J11" s="545"/>
      <c r="K11" s="545"/>
      <c r="L11" s="545"/>
      <c r="M11" s="545"/>
      <c r="N11" s="546"/>
    </row>
    <row r="12" spans="1:21" ht="15" customHeight="1" x14ac:dyDescent="0.2">
      <c r="A12" s="61"/>
      <c r="B12" s="72">
        <v>2</v>
      </c>
      <c r="C12" s="537"/>
      <c r="D12" s="538"/>
      <c r="E12" s="539"/>
      <c r="F12" s="539"/>
      <c r="G12" s="540"/>
      <c r="I12" s="72">
        <v>2</v>
      </c>
      <c r="J12" s="538"/>
      <c r="K12" s="538"/>
      <c r="L12" s="538"/>
      <c r="M12" s="538"/>
      <c r="N12" s="547"/>
    </row>
    <row r="13" spans="1:21" ht="15" customHeight="1" x14ac:dyDescent="0.2">
      <c r="A13" s="61"/>
      <c r="B13" s="72">
        <v>3</v>
      </c>
      <c r="C13" s="537"/>
      <c r="D13" s="538"/>
      <c r="E13" s="539"/>
      <c r="F13" s="539"/>
      <c r="G13" s="540"/>
      <c r="I13" s="72">
        <v>3</v>
      </c>
      <c r="J13" s="538"/>
      <c r="K13" s="538"/>
      <c r="L13" s="538"/>
      <c r="M13" s="538"/>
      <c r="N13" s="547"/>
    </row>
    <row r="14" spans="1:21" ht="15" customHeight="1" x14ac:dyDescent="0.2">
      <c r="A14" s="61"/>
      <c r="B14" s="72">
        <v>4</v>
      </c>
      <c r="C14" s="537"/>
      <c r="D14" s="538"/>
      <c r="E14" s="539"/>
      <c r="F14" s="539"/>
      <c r="G14" s="540"/>
      <c r="I14" s="72">
        <v>4</v>
      </c>
      <c r="J14" s="538"/>
      <c r="K14" s="538"/>
      <c r="L14" s="538"/>
      <c r="M14" s="538"/>
      <c r="N14" s="547"/>
    </row>
    <row r="15" spans="1:21" ht="15" customHeight="1" x14ac:dyDescent="0.2">
      <c r="A15" s="61"/>
      <c r="B15" s="72">
        <v>5</v>
      </c>
      <c r="C15" s="537"/>
      <c r="D15" s="538"/>
      <c r="E15" s="539"/>
      <c r="F15" s="539"/>
      <c r="G15" s="540"/>
      <c r="I15" s="72">
        <v>5</v>
      </c>
      <c r="J15" s="538"/>
      <c r="K15" s="538"/>
      <c r="L15" s="538"/>
      <c r="M15" s="538"/>
      <c r="N15" s="547"/>
    </row>
    <row r="16" spans="1:21" ht="15" customHeight="1" x14ac:dyDescent="0.2">
      <c r="A16" s="61"/>
      <c r="B16" s="72">
        <v>6</v>
      </c>
      <c r="C16" s="537"/>
      <c r="D16" s="538"/>
      <c r="E16" s="539"/>
      <c r="F16" s="539"/>
      <c r="G16" s="540"/>
      <c r="I16" s="72">
        <v>6</v>
      </c>
      <c r="J16" s="538"/>
      <c r="K16" s="538"/>
      <c r="L16" s="538"/>
      <c r="M16" s="538"/>
      <c r="N16" s="547"/>
    </row>
    <row r="17" spans="1:14" ht="15" customHeight="1" x14ac:dyDescent="0.2">
      <c r="A17" s="61"/>
      <c r="B17" s="72">
        <v>7</v>
      </c>
      <c r="C17" s="537"/>
      <c r="D17" s="538"/>
      <c r="E17" s="539"/>
      <c r="F17" s="539"/>
      <c r="G17" s="540"/>
      <c r="I17" s="72">
        <v>7</v>
      </c>
      <c r="J17" s="538"/>
      <c r="K17" s="538"/>
      <c r="L17" s="538"/>
      <c r="M17" s="538"/>
      <c r="N17" s="547"/>
    </row>
    <row r="18" spans="1:14" ht="15" customHeight="1" x14ac:dyDescent="0.2">
      <c r="A18" s="61"/>
      <c r="B18" s="72">
        <v>8</v>
      </c>
      <c r="C18" s="537"/>
      <c r="D18" s="538"/>
      <c r="E18" s="539"/>
      <c r="F18" s="539"/>
      <c r="G18" s="540"/>
      <c r="I18" s="72">
        <v>8</v>
      </c>
      <c r="J18" s="538"/>
      <c r="K18" s="538"/>
      <c r="L18" s="538"/>
      <c r="M18" s="538"/>
      <c r="N18" s="547"/>
    </row>
    <row r="19" spans="1:14" ht="15" customHeight="1" x14ac:dyDescent="0.2">
      <c r="A19" s="61"/>
      <c r="B19" s="72">
        <v>9</v>
      </c>
      <c r="C19" s="537"/>
      <c r="D19" s="538"/>
      <c r="E19" s="539"/>
      <c r="F19" s="539"/>
      <c r="G19" s="540"/>
      <c r="I19" s="72">
        <v>9</v>
      </c>
      <c r="J19" s="538"/>
      <c r="K19" s="538"/>
      <c r="L19" s="538"/>
      <c r="M19" s="538"/>
      <c r="N19" s="547"/>
    </row>
    <row r="20" spans="1:14" ht="15" customHeight="1" x14ac:dyDescent="0.2">
      <c r="A20" s="61"/>
      <c r="B20" s="72">
        <v>10</v>
      </c>
      <c r="C20" s="537"/>
      <c r="D20" s="538"/>
      <c r="E20" s="539"/>
      <c r="F20" s="539"/>
      <c r="G20" s="540"/>
      <c r="I20" s="72">
        <v>10</v>
      </c>
      <c r="J20" s="538"/>
      <c r="K20" s="538"/>
      <c r="L20" s="538"/>
      <c r="M20" s="538"/>
      <c r="N20" s="547"/>
    </row>
    <row r="21" spans="1:14" ht="15" customHeight="1" x14ac:dyDescent="0.2">
      <c r="A21" s="61"/>
      <c r="B21" s="72">
        <v>11</v>
      </c>
      <c r="C21" s="537"/>
      <c r="D21" s="538"/>
      <c r="E21" s="539"/>
      <c r="F21" s="539"/>
      <c r="G21" s="540"/>
      <c r="I21" s="72">
        <v>11</v>
      </c>
      <c r="J21" s="538"/>
      <c r="K21" s="538"/>
      <c r="L21" s="538"/>
      <c r="M21" s="538"/>
      <c r="N21" s="547"/>
    </row>
    <row r="22" spans="1:14" ht="15" customHeight="1" x14ac:dyDescent="0.2">
      <c r="A22" s="61"/>
      <c r="B22" s="72">
        <v>12</v>
      </c>
      <c r="C22" s="537"/>
      <c r="D22" s="538"/>
      <c r="E22" s="539"/>
      <c r="F22" s="539"/>
      <c r="G22" s="540"/>
      <c r="I22" s="72">
        <v>12</v>
      </c>
      <c r="J22" s="538"/>
      <c r="K22" s="538"/>
      <c r="L22" s="538"/>
      <c r="M22" s="538"/>
      <c r="N22" s="547"/>
    </row>
    <row r="23" spans="1:14" ht="15" customHeight="1" x14ac:dyDescent="0.2">
      <c r="A23" s="61"/>
      <c r="B23" s="72">
        <v>13</v>
      </c>
      <c r="C23" s="537"/>
      <c r="D23" s="538"/>
      <c r="E23" s="539"/>
      <c r="F23" s="539"/>
      <c r="G23" s="540"/>
      <c r="I23" s="72">
        <v>13</v>
      </c>
      <c r="J23" s="538"/>
      <c r="K23" s="538"/>
      <c r="L23" s="538"/>
      <c r="M23" s="538"/>
      <c r="N23" s="547"/>
    </row>
    <row r="24" spans="1:14" ht="15" customHeight="1" x14ac:dyDescent="0.2">
      <c r="A24" s="61"/>
      <c r="B24" s="72">
        <v>14</v>
      </c>
      <c r="C24" s="537"/>
      <c r="D24" s="538"/>
      <c r="E24" s="539"/>
      <c r="F24" s="539"/>
      <c r="G24" s="540"/>
      <c r="I24" s="72">
        <v>14</v>
      </c>
      <c r="J24" s="538"/>
      <c r="K24" s="538"/>
      <c r="L24" s="538"/>
      <c r="M24" s="538"/>
      <c r="N24" s="547"/>
    </row>
    <row r="25" spans="1:14" ht="15" customHeight="1" x14ac:dyDescent="0.2">
      <c r="A25" s="61"/>
      <c r="B25" s="72">
        <v>15</v>
      </c>
      <c r="C25" s="537"/>
      <c r="D25" s="538"/>
      <c r="E25" s="539"/>
      <c r="F25" s="539"/>
      <c r="G25" s="540"/>
      <c r="I25" s="72">
        <v>15</v>
      </c>
      <c r="J25" s="538"/>
      <c r="K25" s="538"/>
      <c r="L25" s="538"/>
      <c r="M25" s="538"/>
      <c r="N25" s="547"/>
    </row>
    <row r="26" spans="1:14" ht="15" customHeight="1" x14ac:dyDescent="0.2">
      <c r="A26" s="61"/>
      <c r="B26" s="72">
        <v>16</v>
      </c>
      <c r="C26" s="537"/>
      <c r="D26" s="538"/>
      <c r="E26" s="539"/>
      <c r="F26" s="539"/>
      <c r="G26" s="540"/>
      <c r="I26" s="72">
        <v>16</v>
      </c>
      <c r="J26" s="538"/>
      <c r="K26" s="538"/>
      <c r="L26" s="538"/>
      <c r="M26" s="538"/>
      <c r="N26" s="547"/>
    </row>
    <row r="27" spans="1:14" ht="15" customHeight="1" x14ac:dyDescent="0.2">
      <c r="A27" s="61"/>
      <c r="B27" s="72">
        <v>17</v>
      </c>
      <c r="C27" s="537"/>
      <c r="D27" s="538"/>
      <c r="E27" s="539"/>
      <c r="F27" s="539"/>
      <c r="G27" s="540"/>
      <c r="I27" s="72">
        <v>17</v>
      </c>
      <c r="J27" s="538"/>
      <c r="K27" s="538"/>
      <c r="L27" s="538"/>
      <c r="M27" s="538"/>
      <c r="N27" s="547"/>
    </row>
    <row r="28" spans="1:14" ht="15" customHeight="1" x14ac:dyDescent="0.2">
      <c r="A28" s="61"/>
      <c r="B28" s="72">
        <v>18</v>
      </c>
      <c r="C28" s="537"/>
      <c r="D28" s="538"/>
      <c r="E28" s="539"/>
      <c r="F28" s="539"/>
      <c r="G28" s="540"/>
      <c r="I28" s="72">
        <v>18</v>
      </c>
      <c r="J28" s="538"/>
      <c r="K28" s="538"/>
      <c r="L28" s="538"/>
      <c r="M28" s="538"/>
      <c r="N28" s="547"/>
    </row>
    <row r="29" spans="1:14" ht="15" customHeight="1" x14ac:dyDescent="0.2">
      <c r="A29" s="61"/>
      <c r="B29" s="72">
        <v>19</v>
      </c>
      <c r="C29" s="537"/>
      <c r="D29" s="538"/>
      <c r="E29" s="539"/>
      <c r="F29" s="539"/>
      <c r="G29" s="540"/>
      <c r="I29" s="72">
        <v>19</v>
      </c>
      <c r="J29" s="538"/>
      <c r="K29" s="538"/>
      <c r="L29" s="538"/>
      <c r="M29" s="538"/>
      <c r="N29" s="547"/>
    </row>
    <row r="30" spans="1:14" ht="15" customHeight="1" x14ac:dyDescent="0.2">
      <c r="A30" s="61"/>
      <c r="B30" s="72">
        <v>20</v>
      </c>
      <c r="C30" s="537"/>
      <c r="D30" s="538"/>
      <c r="E30" s="539"/>
      <c r="F30" s="539"/>
      <c r="G30" s="540"/>
      <c r="I30" s="72">
        <v>20</v>
      </c>
      <c r="J30" s="538"/>
      <c r="K30" s="538"/>
      <c r="L30" s="538"/>
      <c r="M30" s="538"/>
      <c r="N30" s="547"/>
    </row>
    <row r="31" spans="1:14" ht="15" customHeight="1" x14ac:dyDescent="0.2">
      <c r="A31" s="61"/>
      <c r="B31" s="72">
        <v>21</v>
      </c>
      <c r="C31" s="537"/>
      <c r="D31" s="538"/>
      <c r="E31" s="539"/>
      <c r="F31" s="539"/>
      <c r="G31" s="540"/>
      <c r="I31" s="72">
        <v>21</v>
      </c>
      <c r="J31" s="538"/>
      <c r="K31" s="538"/>
      <c r="L31" s="538"/>
      <c r="M31" s="538"/>
      <c r="N31" s="547"/>
    </row>
    <row r="32" spans="1:14" ht="15" customHeight="1" x14ac:dyDescent="0.2">
      <c r="A32" s="61"/>
      <c r="B32" s="72">
        <v>22</v>
      </c>
      <c r="C32" s="537"/>
      <c r="D32" s="538"/>
      <c r="E32" s="539"/>
      <c r="F32" s="539"/>
      <c r="G32" s="540"/>
      <c r="I32" s="72">
        <v>22</v>
      </c>
      <c r="J32" s="538"/>
      <c r="K32" s="538"/>
      <c r="L32" s="538"/>
      <c r="M32" s="538"/>
      <c r="N32" s="547"/>
    </row>
    <row r="33" spans="1:14" ht="15" customHeight="1" x14ac:dyDescent="0.2">
      <c r="A33" s="61"/>
      <c r="B33" s="72">
        <v>23</v>
      </c>
      <c r="C33" s="537"/>
      <c r="D33" s="538"/>
      <c r="E33" s="539"/>
      <c r="F33" s="539"/>
      <c r="G33" s="540"/>
      <c r="I33" s="72">
        <v>23</v>
      </c>
      <c r="J33" s="538"/>
      <c r="K33" s="538"/>
      <c r="L33" s="538"/>
      <c r="M33" s="538"/>
      <c r="N33" s="547"/>
    </row>
    <row r="34" spans="1:14" ht="15" customHeight="1" x14ac:dyDescent="0.2">
      <c r="A34" s="61"/>
      <c r="B34" s="72">
        <v>24</v>
      </c>
      <c r="C34" s="537"/>
      <c r="D34" s="538"/>
      <c r="E34" s="539"/>
      <c r="F34" s="539"/>
      <c r="G34" s="540"/>
      <c r="I34" s="72">
        <v>24</v>
      </c>
      <c r="J34" s="538"/>
      <c r="K34" s="538"/>
      <c r="L34" s="538"/>
      <c r="M34" s="538"/>
      <c r="N34" s="547"/>
    </row>
    <row r="35" spans="1:14" ht="15" customHeight="1" x14ac:dyDescent="0.2">
      <c r="A35" s="61"/>
      <c r="B35" s="72">
        <v>25</v>
      </c>
      <c r="C35" s="537"/>
      <c r="D35" s="538"/>
      <c r="E35" s="539"/>
      <c r="F35" s="539"/>
      <c r="G35" s="540"/>
      <c r="I35" s="72">
        <v>25</v>
      </c>
      <c r="J35" s="538"/>
      <c r="K35" s="538"/>
      <c r="L35" s="538"/>
      <c r="M35" s="538"/>
      <c r="N35" s="547"/>
    </row>
    <row r="36" spans="1:14" ht="15" customHeight="1" x14ac:dyDescent="0.2">
      <c r="A36" s="61"/>
      <c r="B36" s="72">
        <v>26</v>
      </c>
      <c r="C36" s="537"/>
      <c r="D36" s="538"/>
      <c r="E36" s="539"/>
      <c r="F36" s="539"/>
      <c r="G36" s="540"/>
      <c r="I36" s="72">
        <v>26</v>
      </c>
      <c r="J36" s="538"/>
      <c r="K36" s="538"/>
      <c r="L36" s="538"/>
      <c r="M36" s="538"/>
      <c r="N36" s="547"/>
    </row>
    <row r="37" spans="1:14" ht="15" customHeight="1" x14ac:dyDescent="0.2">
      <c r="A37" s="61"/>
      <c r="B37" s="72">
        <v>27</v>
      </c>
      <c r="C37" s="537"/>
      <c r="D37" s="538"/>
      <c r="E37" s="539"/>
      <c r="F37" s="539"/>
      <c r="G37" s="540"/>
      <c r="I37" s="72">
        <v>27</v>
      </c>
      <c r="J37" s="538"/>
      <c r="K37" s="538"/>
      <c r="L37" s="538"/>
      <c r="M37" s="538"/>
      <c r="N37" s="547"/>
    </row>
    <row r="38" spans="1:14" ht="15" customHeight="1" x14ac:dyDescent="0.2">
      <c r="A38" s="61"/>
      <c r="B38" s="72">
        <v>28</v>
      </c>
      <c r="C38" s="537"/>
      <c r="D38" s="538"/>
      <c r="E38" s="539"/>
      <c r="F38" s="539"/>
      <c r="G38" s="540"/>
      <c r="I38" s="72">
        <v>28</v>
      </c>
      <c r="J38" s="538"/>
      <c r="K38" s="538"/>
      <c r="L38" s="538"/>
      <c r="M38" s="538"/>
      <c r="N38" s="547"/>
    </row>
    <row r="39" spans="1:14" ht="15" customHeight="1" x14ac:dyDescent="0.2">
      <c r="A39" s="61"/>
      <c r="B39" s="93">
        <v>29</v>
      </c>
      <c r="C39" s="537"/>
      <c r="D39" s="538"/>
      <c r="E39" s="539"/>
      <c r="F39" s="539"/>
      <c r="G39" s="540"/>
      <c r="I39" s="72">
        <v>29</v>
      </c>
      <c r="J39" s="538"/>
      <c r="K39" s="538"/>
      <c r="L39" s="538"/>
      <c r="M39" s="538"/>
      <c r="N39" s="547"/>
    </row>
    <row r="40" spans="1:14" ht="15" customHeight="1" thickBot="1" x14ac:dyDescent="0.25">
      <c r="A40" s="61"/>
      <c r="B40" s="78">
        <v>30</v>
      </c>
      <c r="C40" s="541"/>
      <c r="D40" s="542"/>
      <c r="E40" s="543"/>
      <c r="F40" s="543"/>
      <c r="G40" s="544"/>
      <c r="I40" s="78">
        <v>30</v>
      </c>
      <c r="J40" s="542"/>
      <c r="K40" s="542"/>
      <c r="L40" s="542"/>
      <c r="M40" s="542"/>
      <c r="N40" s="548"/>
    </row>
    <row r="41" spans="1:14" ht="7.5" customHeight="1" x14ac:dyDescent="0.2">
      <c r="A41" s="61"/>
      <c r="B41" s="23"/>
      <c r="C41" s="84"/>
      <c r="D41" s="23"/>
      <c r="E41" s="85"/>
      <c r="F41" s="85"/>
      <c r="G41" s="85"/>
      <c r="I41" s="23"/>
      <c r="J41" s="23"/>
      <c r="K41" s="23"/>
      <c r="L41" s="23"/>
      <c r="M41" s="23"/>
      <c r="N41" s="23"/>
    </row>
  </sheetData>
  <sheetProtection algorithmName="SHA-512" hashValue="SLQy1ESr2Oc2tDs8kocJ50p7gfsh8EznVabpXNs+ioQPpo1GVMBtEBf29i5DCPAZlfJWZIK3QrjPdrJthzPILQ==" saltValue="Jme+fuvHWYjomNoacwwTXA==" spinCount="100000" sheet="1" objects="1" scenarios="1"/>
  <mergeCells count="16">
    <mergeCell ref="D6:G6"/>
    <mergeCell ref="D2:G2"/>
    <mergeCell ref="I2:K2"/>
    <mergeCell ref="D3:G3"/>
    <mergeCell ref="I3:K3"/>
    <mergeCell ref="D4:G4"/>
    <mergeCell ref="K9:K10"/>
    <mergeCell ref="L9:N9"/>
    <mergeCell ref="B8:G8"/>
    <mergeCell ref="I8:N8"/>
    <mergeCell ref="B9:B10"/>
    <mergeCell ref="C9:C10"/>
    <mergeCell ref="D9:D10"/>
    <mergeCell ref="E9:G9"/>
    <mergeCell ref="I9:I10"/>
    <mergeCell ref="J9:J10"/>
  </mergeCells>
  <conditionalFormatting sqref="E11:G41">
    <cfRule type="cellIs" dxfId="29" priority="3" operator="lessThan">
      <formula>0</formula>
    </cfRule>
    <cfRule type="cellIs" dxfId="28" priority="4" operator="greaterThan">
      <formula>50</formula>
    </cfRule>
  </conditionalFormatting>
  <conditionalFormatting sqref="L11:N41">
    <cfRule type="cellIs" dxfId="27" priority="1" operator="lessThan">
      <formula>0</formula>
    </cfRule>
    <cfRule type="cellIs" dxfId="26" priority="2" operator="greaterThan">
      <formula>50</formula>
    </cfRule>
  </conditionalFormatting>
  <pageMargins left="0.23622047244094491" right="0.23622047244094491" top="0.74803149606299213" bottom="0.74803149606299213" header="0.31496062992125984" footer="0.31496062992125984"/>
  <pageSetup paperSize="9" scale="7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E9D2D-BED0-4D09-AD7D-5B071AB24258}">
  <sheetPr>
    <tabColor rgb="FFD8E4BC"/>
  </sheetPr>
  <dimension ref="A1:AY95"/>
  <sheetViews>
    <sheetView zoomScale="89"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bestFit="1"/>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Stratum1_Species'!B5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Stratum1_Species'!B8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Stratum1_Species'!B50</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Stratum1_Species'!B10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Stratum1_Species'!B12</f>
        <v>5.8</v>
      </c>
      <c r="E7" s="637" t="s">
        <v>6</v>
      </c>
      <c r="F7" s="637"/>
      <c r="G7" s="637"/>
      <c r="H7" s="143">
        <f>'Planning Stratum1_Species'!E12</f>
        <v>0</v>
      </c>
      <c r="Y7" s="206"/>
      <c r="Z7" s="206"/>
      <c r="AA7" s="206"/>
      <c r="AB7" s="206"/>
      <c r="AC7" s="206"/>
      <c r="AD7" s="206"/>
      <c r="AE7" s="206"/>
      <c r="AF7" s="206"/>
      <c r="AG7" s="206"/>
      <c r="AJ7" s="1"/>
      <c r="AK7" s="36"/>
    </row>
    <row r="8" spans="1:44" ht="17.25" customHeight="1" x14ac:dyDescent="0.25">
      <c r="A8" s="61"/>
      <c r="B8" s="625" t="s">
        <v>7</v>
      </c>
      <c r="C8" s="626"/>
      <c r="D8" s="773">
        <f>'Planning Stratum1_Species'!B11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Stratum1_Species'!B13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GTvsYbizL4Dpwo2ebkYgJuSO6k3/ZRlR4oOXvPXnkbhxulMmeTKc+PNyQeUsGGIe8nCa6BtD0lepGrWu9Yxn9A==" saltValue="ConGjdvBbP6kPB6UzCcgGw==" spinCount="100000" sheet="1" objects="1" scenarios="1"/>
  <mergeCells count="63">
    <mergeCell ref="B4:C4"/>
    <mergeCell ref="D4:H4"/>
    <mergeCell ref="D5:H5"/>
    <mergeCell ref="B2:C2"/>
    <mergeCell ref="D2:H2"/>
    <mergeCell ref="B3:C3"/>
    <mergeCell ref="D3:H3"/>
    <mergeCell ref="B6:C6"/>
    <mergeCell ref="D6:H6"/>
    <mergeCell ref="B7:C7"/>
    <mergeCell ref="E7:G7"/>
    <mergeCell ref="B8:C8"/>
    <mergeCell ref="D8:H8"/>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085E1-CBF0-4150-B89D-6B0558D6F087}">
  <sheetPr>
    <tabColor rgb="FFD8E4BC"/>
  </sheetPr>
  <dimension ref="A1:AY95"/>
  <sheetViews>
    <sheetView zoomScale="89"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bestFit="1"/>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Stratum1_Species'!B5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Stratum1_Species'!B8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Stratum1_Species'!B51</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Stratum1_Species'!B10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Stratum1_Species'!B12</f>
        <v>5.8</v>
      </c>
      <c r="E7" s="637" t="s">
        <v>6</v>
      </c>
      <c r="F7" s="637"/>
      <c r="G7" s="637"/>
      <c r="H7" s="143">
        <f>'Planning Stratum1_Species'!E12</f>
        <v>0</v>
      </c>
      <c r="Y7" s="206"/>
      <c r="Z7" s="206"/>
      <c r="AA7" s="206"/>
      <c r="AB7" s="206"/>
      <c r="AC7" s="206"/>
      <c r="AD7" s="206"/>
      <c r="AE7" s="206"/>
      <c r="AF7" s="206"/>
      <c r="AG7" s="206"/>
      <c r="AJ7" s="1"/>
      <c r="AK7" s="36"/>
    </row>
    <row r="8" spans="1:44" ht="17.25" customHeight="1" x14ac:dyDescent="0.25">
      <c r="A8" s="61"/>
      <c r="B8" s="625" t="s">
        <v>7</v>
      </c>
      <c r="C8" s="626"/>
      <c r="D8" s="773">
        <f>'Planning Stratum1_Species'!B11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Stratum1_Species'!B13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sanRN4tnnQyxJDjWv0t2ghq8lkGeqm8lMELzwn8N803GyMVW/nA5PPvtZiUGAsHYfuyYwnop+xXWQ7ydF7BPUw==" saltValue="xv3DwnqH7ZYkxUhsWsMygw==" spinCount="100000" sheet="1" objects="1" scenarios="1"/>
  <mergeCells count="63">
    <mergeCell ref="B4:C4"/>
    <mergeCell ref="D4:H4"/>
    <mergeCell ref="D5:H5"/>
    <mergeCell ref="B2:C2"/>
    <mergeCell ref="D2:H2"/>
    <mergeCell ref="B3:C3"/>
    <mergeCell ref="D3:H3"/>
    <mergeCell ref="B6:C6"/>
    <mergeCell ref="D6:H6"/>
    <mergeCell ref="B7:C7"/>
    <mergeCell ref="E7:G7"/>
    <mergeCell ref="B8:C8"/>
    <mergeCell ref="D8:H8"/>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1F275-F5CB-4FD7-ABC1-9EBCC3DC327C}">
  <sheetPr>
    <tabColor rgb="FFD8E4BC"/>
  </sheetPr>
  <dimension ref="A1:AY95"/>
  <sheetViews>
    <sheetView zoomScale="89"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bestFit="1"/>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Stratum1_Species'!B5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Stratum1_Species'!B8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Stratum1_Species'!B52</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Stratum1_Species'!B10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Stratum1_Species'!B12</f>
        <v>5.8</v>
      </c>
      <c r="E7" s="637" t="s">
        <v>6</v>
      </c>
      <c r="F7" s="637"/>
      <c r="G7" s="637"/>
      <c r="H7" s="143">
        <f>'Planning Stratum1_Species'!E12</f>
        <v>0</v>
      </c>
      <c r="Y7" s="206"/>
      <c r="Z7" s="206"/>
      <c r="AA7" s="206"/>
      <c r="AB7" s="206"/>
      <c r="AC7" s="206"/>
      <c r="AD7" s="206"/>
      <c r="AE7" s="206"/>
      <c r="AF7" s="206"/>
      <c r="AG7" s="206"/>
      <c r="AJ7" s="1"/>
      <c r="AK7" s="36"/>
    </row>
    <row r="8" spans="1:44" ht="17.25" customHeight="1" x14ac:dyDescent="0.25">
      <c r="A8" s="61"/>
      <c r="B8" s="625" t="s">
        <v>7</v>
      </c>
      <c r="C8" s="626"/>
      <c r="D8" s="773">
        <f>'Planning Stratum1_Species'!B11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Stratum1_Species'!B13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1UHP5heH3u+MTNgMT38uW8J0IML03k0wU3EtPH4e/SM1kpMx6+d+FNZpW6FF0lTt9YMXu/NnEOx7PDoAT1yILw==" saltValue="ScUY5Bcfdc37UuKkDjFWjA==" spinCount="100000" sheet="1" objects="1" scenarios="1"/>
  <mergeCells count="63">
    <mergeCell ref="B4:C4"/>
    <mergeCell ref="D4:H4"/>
    <mergeCell ref="D5:H5"/>
    <mergeCell ref="B2:C2"/>
    <mergeCell ref="D2:H2"/>
    <mergeCell ref="B3:C3"/>
    <mergeCell ref="D3:H3"/>
    <mergeCell ref="B6:C6"/>
    <mergeCell ref="D6:H6"/>
    <mergeCell ref="B7:C7"/>
    <mergeCell ref="E7:G7"/>
    <mergeCell ref="B8:C8"/>
    <mergeCell ref="D8:H8"/>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AB6D0-8B01-4646-BED1-14B42F82A3A4}">
  <sheetPr>
    <tabColor rgb="FFD8E4BC"/>
  </sheetPr>
  <dimension ref="A1:N118"/>
  <sheetViews>
    <sheetView zoomScaleNormal="100" workbookViewId="0">
      <selection activeCell="B5" sqref="B5"/>
    </sheetView>
  </sheetViews>
  <sheetFormatPr defaultRowHeight="15" x14ac:dyDescent="0.2"/>
  <cols>
    <col min="1" max="1" width="25.28515625" style="145" customWidth="1"/>
    <col min="2" max="2" width="21.5703125" style="145" customWidth="1"/>
    <col min="3" max="3" width="17.42578125" style="145" customWidth="1"/>
    <col min="4" max="4" width="20.7109375" style="145" customWidth="1"/>
    <col min="5" max="5" width="21.42578125" style="145" customWidth="1"/>
    <col min="6" max="6" width="15.140625" style="145" customWidth="1"/>
    <col min="7" max="7" width="21.42578125" style="145" customWidth="1"/>
    <col min="8" max="8" width="13.28515625" style="145" customWidth="1"/>
    <col min="9" max="9" width="29.28515625" style="145" customWidth="1"/>
    <col min="10" max="10" width="11.7109375" style="145" customWidth="1"/>
    <col min="11" max="11" width="9.140625" style="145"/>
    <col min="12" max="12" width="12.85546875" style="145" customWidth="1"/>
    <col min="13" max="13" width="11.140625" style="145" customWidth="1"/>
    <col min="14" max="257" width="9.140625" style="145"/>
    <col min="258" max="258" width="15.140625" style="145" bestFit="1" customWidth="1"/>
    <col min="259" max="513" width="9.140625" style="145"/>
    <col min="514" max="514" width="15.140625" style="145" bestFit="1" customWidth="1"/>
    <col min="515" max="769" width="9.140625" style="145"/>
    <col min="770" max="770" width="15.140625" style="145" bestFit="1" customWidth="1"/>
    <col min="771" max="1025" width="9.140625" style="145"/>
    <col min="1026" max="1026" width="15.140625" style="145" bestFit="1" customWidth="1"/>
    <col min="1027" max="1281" width="9.140625" style="145"/>
    <col min="1282" max="1282" width="15.140625" style="145" bestFit="1" customWidth="1"/>
    <col min="1283" max="1537" width="9.140625" style="145"/>
    <col min="1538" max="1538" width="15.140625" style="145" bestFit="1" customWidth="1"/>
    <col min="1539" max="1793" width="9.140625" style="145"/>
    <col min="1794" max="1794" width="15.140625" style="145" bestFit="1" customWidth="1"/>
    <col min="1795" max="2049" width="9.140625" style="145"/>
    <col min="2050" max="2050" width="15.140625" style="145" bestFit="1" customWidth="1"/>
    <col min="2051" max="2305" width="9.140625" style="145"/>
    <col min="2306" max="2306" width="15.140625" style="145" bestFit="1" customWidth="1"/>
    <col min="2307" max="2561" width="9.140625" style="145"/>
    <col min="2562" max="2562" width="15.140625" style="145" bestFit="1" customWidth="1"/>
    <col min="2563" max="2817" width="9.140625" style="145"/>
    <col min="2818" max="2818" width="15.140625" style="145" bestFit="1" customWidth="1"/>
    <col min="2819" max="3073" width="9.140625" style="145"/>
    <col min="3074" max="3074" width="15.140625" style="145" bestFit="1" customWidth="1"/>
    <col min="3075" max="3329" width="9.140625" style="145"/>
    <col min="3330" max="3330" width="15.140625" style="145" bestFit="1" customWidth="1"/>
    <col min="3331" max="3585" width="9.140625" style="145"/>
    <col min="3586" max="3586" width="15.140625" style="145" bestFit="1" customWidth="1"/>
    <col min="3587" max="3841" width="9.140625" style="145"/>
    <col min="3842" max="3842" width="15.140625" style="145" bestFit="1" customWidth="1"/>
    <col min="3843" max="4097" width="9.140625" style="145"/>
    <col min="4098" max="4098" width="15.140625" style="145" bestFit="1" customWidth="1"/>
    <col min="4099" max="4353" width="9.140625" style="145"/>
    <col min="4354" max="4354" width="15.140625" style="145" bestFit="1" customWidth="1"/>
    <col min="4355" max="4609" width="9.140625" style="145"/>
    <col min="4610" max="4610" width="15.140625" style="145" bestFit="1" customWidth="1"/>
    <col min="4611" max="4865" width="9.140625" style="145"/>
    <col min="4866" max="4866" width="15.140625" style="145" bestFit="1" customWidth="1"/>
    <col min="4867" max="5121" width="9.140625" style="145"/>
    <col min="5122" max="5122" width="15.140625" style="145" bestFit="1" customWidth="1"/>
    <col min="5123" max="5377" width="9.140625" style="145"/>
    <col min="5378" max="5378" width="15.140625" style="145" bestFit="1" customWidth="1"/>
    <col min="5379" max="5633" width="9.140625" style="145"/>
    <col min="5634" max="5634" width="15.140625" style="145" bestFit="1" customWidth="1"/>
    <col min="5635" max="5889" width="9.140625" style="145"/>
    <col min="5890" max="5890" width="15.140625" style="145" bestFit="1" customWidth="1"/>
    <col min="5891" max="6145" width="9.140625" style="145"/>
    <col min="6146" max="6146" width="15.140625" style="145" bestFit="1" customWidth="1"/>
    <col min="6147" max="6401" width="9.140625" style="145"/>
    <col min="6402" max="6402" width="15.140625" style="145" bestFit="1" customWidth="1"/>
    <col min="6403" max="6657" width="9.140625" style="145"/>
    <col min="6658" max="6658" width="15.140625" style="145" bestFit="1" customWidth="1"/>
    <col min="6659" max="6913" width="9.140625" style="145"/>
    <col min="6914" max="6914" width="15.140625" style="145" bestFit="1" customWidth="1"/>
    <col min="6915" max="7169" width="9.140625" style="145"/>
    <col min="7170" max="7170" width="15.140625" style="145" bestFit="1" customWidth="1"/>
    <col min="7171" max="7425" width="9.140625" style="145"/>
    <col min="7426" max="7426" width="15.140625" style="145" bestFit="1" customWidth="1"/>
    <col min="7427" max="7681" width="9.140625" style="145"/>
    <col min="7682" max="7682" width="15.140625" style="145" bestFit="1" customWidth="1"/>
    <col min="7683" max="7937" width="9.140625" style="145"/>
    <col min="7938" max="7938" width="15.140625" style="145" bestFit="1" customWidth="1"/>
    <col min="7939" max="8193" width="9.140625" style="145"/>
    <col min="8194" max="8194" width="15.140625" style="145" bestFit="1" customWidth="1"/>
    <col min="8195" max="8449" width="9.140625" style="145"/>
    <col min="8450" max="8450" width="15.140625" style="145" bestFit="1" customWidth="1"/>
    <col min="8451" max="8705" width="9.140625" style="145"/>
    <col min="8706" max="8706" width="15.140625" style="145" bestFit="1" customWidth="1"/>
    <col min="8707" max="8961" width="9.140625" style="145"/>
    <col min="8962" max="8962" width="15.140625" style="145" bestFit="1" customWidth="1"/>
    <col min="8963" max="9217" width="9.140625" style="145"/>
    <col min="9218" max="9218" width="15.140625" style="145" bestFit="1" customWidth="1"/>
    <col min="9219" max="9473" width="9.140625" style="145"/>
    <col min="9474" max="9474" width="15.140625" style="145" bestFit="1" customWidth="1"/>
    <col min="9475" max="9729" width="9.140625" style="145"/>
    <col min="9730" max="9730" width="15.140625" style="145" bestFit="1" customWidth="1"/>
    <col min="9731" max="9985" width="9.140625" style="145"/>
    <col min="9986" max="9986" width="15.140625" style="145" bestFit="1" customWidth="1"/>
    <col min="9987" max="10241" width="9.140625" style="145"/>
    <col min="10242" max="10242" width="15.140625" style="145" bestFit="1" customWidth="1"/>
    <col min="10243" max="10497" width="9.140625" style="145"/>
    <col min="10498" max="10498" width="15.140625" style="145" bestFit="1" customWidth="1"/>
    <col min="10499" max="10753" width="9.140625" style="145"/>
    <col min="10754" max="10754" width="15.140625" style="145" bestFit="1" customWidth="1"/>
    <col min="10755" max="11009" width="9.140625" style="145"/>
    <col min="11010" max="11010" width="15.140625" style="145" bestFit="1" customWidth="1"/>
    <col min="11011" max="11265" width="9.140625" style="145"/>
    <col min="11266" max="11266" width="15.140625" style="145" bestFit="1" customWidth="1"/>
    <col min="11267" max="11521" width="9.140625" style="145"/>
    <col min="11522" max="11522" width="15.140625" style="145" bestFit="1" customWidth="1"/>
    <col min="11523" max="11777" width="9.140625" style="145"/>
    <col min="11778" max="11778" width="15.140625" style="145" bestFit="1" customWidth="1"/>
    <col min="11779" max="12033" width="9.140625" style="145"/>
    <col min="12034" max="12034" width="15.140625" style="145" bestFit="1" customWidth="1"/>
    <col min="12035" max="12289" width="9.140625" style="145"/>
    <col min="12290" max="12290" width="15.140625" style="145" bestFit="1" customWidth="1"/>
    <col min="12291" max="12545" width="9.140625" style="145"/>
    <col min="12546" max="12546" width="15.140625" style="145" bestFit="1" customWidth="1"/>
    <col min="12547" max="12801" width="9.140625" style="145"/>
    <col min="12802" max="12802" width="15.140625" style="145" bestFit="1" customWidth="1"/>
    <col min="12803" max="13057" width="9.140625" style="145"/>
    <col min="13058" max="13058" width="15.140625" style="145" bestFit="1" customWidth="1"/>
    <col min="13059" max="13313" width="9.140625" style="145"/>
    <col min="13314" max="13314" width="15.140625" style="145" bestFit="1" customWidth="1"/>
    <col min="13315" max="13569" width="9.140625" style="145"/>
    <col min="13570" max="13570" width="15.140625" style="145" bestFit="1" customWidth="1"/>
    <col min="13571" max="13825" width="9.140625" style="145"/>
    <col min="13826" max="13826" width="15.140625" style="145" bestFit="1" customWidth="1"/>
    <col min="13827" max="14081" width="9.140625" style="145"/>
    <col min="14082" max="14082" width="15.140625" style="145" bestFit="1" customWidth="1"/>
    <col min="14083" max="14337" width="9.140625" style="145"/>
    <col min="14338" max="14338" width="15.140625" style="145" bestFit="1" customWidth="1"/>
    <col min="14339" max="14593" width="9.140625" style="145"/>
    <col min="14594" max="14594" width="15.140625" style="145" bestFit="1" customWidth="1"/>
    <col min="14595" max="14849" width="9.140625" style="145"/>
    <col min="14850" max="14850" width="15.140625" style="145" bestFit="1" customWidth="1"/>
    <col min="14851" max="15105" width="9.140625" style="145"/>
    <col min="15106" max="15106" width="15.140625" style="145" bestFit="1" customWidth="1"/>
    <col min="15107" max="15361" width="9.140625" style="145"/>
    <col min="15362" max="15362" width="15.140625" style="145" bestFit="1" customWidth="1"/>
    <col min="15363" max="15617" width="9.140625" style="145"/>
    <col min="15618" max="15618" width="15.140625" style="145" bestFit="1" customWidth="1"/>
    <col min="15619" max="15873" width="9.140625" style="145"/>
    <col min="15874" max="15874" width="15.140625" style="145" bestFit="1" customWidth="1"/>
    <col min="15875" max="16129" width="9.140625" style="145"/>
    <col min="16130" max="16130" width="15.140625" style="145" bestFit="1" customWidth="1"/>
    <col min="16131" max="16384" width="9.140625" style="145"/>
  </cols>
  <sheetData>
    <row r="1" spans="1:14" x14ac:dyDescent="0.2">
      <c r="A1" s="313" t="s">
        <v>138</v>
      </c>
      <c r="B1" s="314"/>
      <c r="C1" s="314"/>
      <c r="D1" s="314"/>
      <c r="E1" s="315"/>
      <c r="G1" s="638" t="s">
        <v>41</v>
      </c>
      <c r="H1" s="638"/>
      <c r="I1" s="639" t="s">
        <v>42</v>
      </c>
      <c r="J1" s="639"/>
      <c r="K1" s="235" t="s">
        <v>43</v>
      </c>
      <c r="L1" s="235"/>
      <c r="M1" s="235"/>
      <c r="N1" s="235"/>
    </row>
    <row r="2" spans="1:14" ht="15" customHeight="1" thickBot="1" x14ac:dyDescent="0.25">
      <c r="A2" s="608" t="s">
        <v>139</v>
      </c>
      <c r="B2" s="609"/>
      <c r="C2" s="609"/>
      <c r="D2" s="609"/>
      <c r="E2" s="610"/>
    </row>
    <row r="3" spans="1:14" ht="16.5" thickBot="1" x14ac:dyDescent="0.3">
      <c r="A3" s="71"/>
    </row>
    <row r="4" spans="1:14" ht="16.5" thickBot="1" x14ac:dyDescent="0.25">
      <c r="A4" s="146" t="s">
        <v>140</v>
      </c>
      <c r="F4" s="147"/>
      <c r="G4" s="148"/>
      <c r="H4" s="148"/>
      <c r="I4" s="149"/>
      <c r="J4" s="149"/>
    </row>
    <row r="5" spans="1:14" ht="15.75" customHeight="1" x14ac:dyDescent="0.2">
      <c r="A5" s="207" t="s">
        <v>0</v>
      </c>
      <c r="B5" s="228" t="s">
        <v>141</v>
      </c>
      <c r="C5" s="229"/>
      <c r="D5" s="229"/>
      <c r="E5" s="230"/>
      <c r="F5" s="149"/>
      <c r="J5" s="147"/>
    </row>
    <row r="6" spans="1:14" x14ac:dyDescent="0.2">
      <c r="A6" s="65" t="s">
        <v>142</v>
      </c>
      <c r="B6" s="651" t="s">
        <v>143</v>
      </c>
      <c r="C6" s="652"/>
      <c r="D6" s="652"/>
      <c r="E6" s="653"/>
      <c r="F6" s="149"/>
      <c r="G6" s="149"/>
      <c r="H6" s="149"/>
      <c r="I6" s="149"/>
    </row>
    <row r="7" spans="1:14" x14ac:dyDescent="0.2">
      <c r="A7" s="208" t="s">
        <v>144</v>
      </c>
      <c r="B7" s="651" t="s">
        <v>145</v>
      </c>
      <c r="C7" s="652"/>
      <c r="D7" s="652"/>
      <c r="E7" s="653"/>
      <c r="F7" s="149"/>
      <c r="G7" s="149"/>
      <c r="H7" s="149"/>
      <c r="I7" s="149"/>
    </row>
    <row r="8" spans="1:14" x14ac:dyDescent="0.2">
      <c r="A8" s="212" t="s">
        <v>2</v>
      </c>
      <c r="B8" s="651" t="s">
        <v>146</v>
      </c>
      <c r="C8" s="652"/>
      <c r="D8" s="652"/>
      <c r="E8" s="653"/>
      <c r="F8" s="150"/>
      <c r="G8" s="150"/>
      <c r="H8" s="150"/>
      <c r="I8" s="150"/>
    </row>
    <row r="9" spans="1:14" ht="35.25" customHeight="1" x14ac:dyDescent="0.2">
      <c r="A9" s="214" t="s">
        <v>147</v>
      </c>
      <c r="B9" s="656" t="s">
        <v>148</v>
      </c>
      <c r="C9" s="656"/>
      <c r="D9" s="656"/>
      <c r="E9" s="657"/>
      <c r="F9" s="18"/>
      <c r="G9" s="18"/>
      <c r="H9" s="18"/>
      <c r="I9" s="18"/>
    </row>
    <row r="10" spans="1:14" x14ac:dyDescent="0.2">
      <c r="A10" s="213" t="s">
        <v>4</v>
      </c>
      <c r="B10" s="231">
        <v>2</v>
      </c>
      <c r="C10" s="649" t="s">
        <v>149</v>
      </c>
      <c r="D10" s="649"/>
      <c r="E10" s="650"/>
      <c r="F10" s="149"/>
      <c r="G10" s="149"/>
      <c r="H10" s="149"/>
      <c r="I10" s="149"/>
    </row>
    <row r="11" spans="1:14" ht="15.75" x14ac:dyDescent="0.2">
      <c r="A11" s="209" t="s">
        <v>7</v>
      </c>
      <c r="B11" s="651">
        <v>10</v>
      </c>
      <c r="C11" s="652"/>
      <c r="D11" s="652"/>
      <c r="E11" s="653"/>
      <c r="F11" s="150"/>
      <c r="G11" s="68"/>
    </row>
    <row r="12" spans="1:14" ht="15.75" x14ac:dyDescent="0.2">
      <c r="A12" s="209" t="s">
        <v>5</v>
      </c>
      <c r="B12" s="232">
        <v>5.8</v>
      </c>
      <c r="C12" s="654" t="s">
        <v>150</v>
      </c>
      <c r="D12" s="655"/>
      <c r="E12" s="234">
        <v>0</v>
      </c>
      <c r="F12" s="149"/>
      <c r="G12" s="149"/>
      <c r="H12" s="149"/>
      <c r="I12" s="148"/>
    </row>
    <row r="13" spans="1:14" ht="16.5" thickBot="1" x14ac:dyDescent="0.25">
      <c r="A13" s="210" t="s">
        <v>151</v>
      </c>
      <c r="B13" s="233">
        <f>IF(B12&gt;0,PI()*B12*B12/10000,E12*E12/10000)</f>
        <v>1.0568317686676064E-2</v>
      </c>
      <c r="C13" s="151" t="s">
        <v>152</v>
      </c>
      <c r="D13" s="151"/>
      <c r="E13" s="152"/>
      <c r="F13" s="149"/>
      <c r="G13" s="149"/>
      <c r="H13" s="149"/>
      <c r="I13" s="148"/>
    </row>
    <row r="14" spans="1:14" ht="16.5" thickBot="1" x14ac:dyDescent="0.3">
      <c r="A14" s="71"/>
    </row>
    <row r="15" spans="1:14" ht="15" customHeight="1" x14ac:dyDescent="0.2">
      <c r="A15" s="320" t="s">
        <v>153</v>
      </c>
      <c r="B15" s="314"/>
      <c r="C15" s="314"/>
      <c r="D15" s="314"/>
      <c r="E15" s="314"/>
      <c r="F15" s="314"/>
      <c r="G15" s="314"/>
      <c r="H15" s="314"/>
      <c r="I15" s="315"/>
    </row>
    <row r="16" spans="1:14" ht="15" customHeight="1" x14ac:dyDescent="0.2">
      <c r="A16" s="321" t="s">
        <v>501</v>
      </c>
      <c r="B16" s="322"/>
      <c r="C16" s="322"/>
      <c r="D16" s="322"/>
      <c r="E16" s="322"/>
      <c r="F16" s="322"/>
      <c r="G16" s="322"/>
      <c r="H16" s="322"/>
      <c r="I16" s="323"/>
    </row>
    <row r="17" spans="1:11" ht="15" customHeight="1" x14ac:dyDescent="0.2">
      <c r="A17" s="324" t="s">
        <v>502</v>
      </c>
      <c r="B17" s="322"/>
      <c r="C17" s="322"/>
      <c r="D17" s="322"/>
      <c r="E17" s="322"/>
      <c r="F17" s="322"/>
      <c r="G17" s="322"/>
      <c r="H17" s="322"/>
      <c r="I17" s="323"/>
    </row>
    <row r="18" spans="1:11" ht="15" customHeight="1" x14ac:dyDescent="0.2">
      <c r="A18" s="321" t="s">
        <v>154</v>
      </c>
      <c r="B18" s="322"/>
      <c r="C18" s="322"/>
      <c r="D18" s="322"/>
      <c r="E18" s="322"/>
      <c r="F18" s="322"/>
      <c r="G18" s="322"/>
      <c r="H18" s="322"/>
      <c r="I18" s="323"/>
    </row>
    <row r="19" spans="1:11" ht="15" customHeight="1" x14ac:dyDescent="0.25">
      <c r="A19" s="325" t="s">
        <v>155</v>
      </c>
      <c r="B19" s="215"/>
      <c r="C19" s="215"/>
      <c r="D19" s="215"/>
      <c r="E19" s="215"/>
      <c r="F19" s="215"/>
      <c r="G19" s="215"/>
      <c r="H19" s="215"/>
      <c r="I19" s="326"/>
      <c r="K19" s="157"/>
    </row>
    <row r="20" spans="1:11" ht="57" customHeight="1" x14ac:dyDescent="0.2">
      <c r="A20" s="153" t="s">
        <v>156</v>
      </c>
      <c r="B20" s="154" t="s">
        <v>35</v>
      </c>
      <c r="C20" s="154" t="s">
        <v>114</v>
      </c>
      <c r="D20" s="154" t="s">
        <v>157</v>
      </c>
      <c r="E20" s="155" t="s">
        <v>158</v>
      </c>
      <c r="F20" s="156" t="s">
        <v>159</v>
      </c>
      <c r="G20" s="154" t="s">
        <v>160</v>
      </c>
      <c r="H20" s="260" t="s">
        <v>161</v>
      </c>
      <c r="I20" s="327" t="s">
        <v>162</v>
      </c>
    </row>
    <row r="21" spans="1:11" ht="15" customHeight="1" x14ac:dyDescent="0.2">
      <c r="A21" s="223"/>
      <c r="B21" s="222"/>
      <c r="C21" s="224"/>
      <c r="D21" s="224"/>
      <c r="E21" s="225"/>
      <c r="F21" s="226"/>
      <c r="G21" s="258"/>
      <c r="H21" s="226"/>
      <c r="I21" s="328"/>
    </row>
    <row r="22" spans="1:11" ht="15" customHeight="1" x14ac:dyDescent="0.2">
      <c r="A22" s="223"/>
      <c r="B22" s="222"/>
      <c r="C22" s="224"/>
      <c r="D22" s="224"/>
      <c r="E22" s="225"/>
      <c r="F22" s="226"/>
      <c r="G22" s="258"/>
      <c r="H22" s="226"/>
      <c r="I22" s="328"/>
    </row>
    <row r="23" spans="1:11" ht="15" customHeight="1" x14ac:dyDescent="0.2">
      <c r="A23" s="223"/>
      <c r="B23" s="222"/>
      <c r="C23" s="224"/>
      <c r="D23" s="224"/>
      <c r="E23" s="225"/>
      <c r="F23" s="226"/>
      <c r="G23" s="258"/>
      <c r="H23" s="226"/>
      <c r="I23" s="328"/>
    </row>
    <row r="24" spans="1:11" ht="15" customHeight="1" x14ac:dyDescent="0.2">
      <c r="A24" s="223"/>
      <c r="B24" s="222"/>
      <c r="C24" s="224"/>
      <c r="D24" s="224"/>
      <c r="E24" s="225"/>
      <c r="F24" s="226"/>
      <c r="G24" s="258"/>
      <c r="H24" s="226"/>
      <c r="I24" s="328"/>
    </row>
    <row r="25" spans="1:11" ht="15" customHeight="1" x14ac:dyDescent="0.2">
      <c r="A25" s="223"/>
      <c r="B25" s="222"/>
      <c r="C25" s="224"/>
      <c r="D25" s="224"/>
      <c r="E25" s="225"/>
      <c r="F25" s="226"/>
      <c r="G25" s="258"/>
      <c r="H25" s="226"/>
      <c r="I25" s="328"/>
    </row>
    <row r="26" spans="1:11" ht="15" customHeight="1" x14ac:dyDescent="0.2">
      <c r="A26" s="223"/>
      <c r="B26" s="222"/>
      <c r="C26" s="224"/>
      <c r="D26" s="224"/>
      <c r="E26" s="225"/>
      <c r="F26" s="226"/>
      <c r="G26" s="258"/>
      <c r="H26" s="226"/>
      <c r="I26" s="328"/>
    </row>
    <row r="27" spans="1:11" ht="15" customHeight="1" x14ac:dyDescent="0.2">
      <c r="A27" s="223"/>
      <c r="B27" s="222"/>
      <c r="C27" s="224"/>
      <c r="D27" s="224"/>
      <c r="E27" s="225"/>
      <c r="F27" s="226"/>
      <c r="G27" s="258"/>
      <c r="H27" s="226"/>
      <c r="I27" s="328"/>
    </row>
    <row r="28" spans="1:11" ht="15" customHeight="1" x14ac:dyDescent="0.2">
      <c r="A28" s="223"/>
      <c r="B28" s="222"/>
      <c r="C28" s="224"/>
      <c r="D28" s="224"/>
      <c r="E28" s="225"/>
      <c r="F28" s="226"/>
      <c r="G28" s="258"/>
      <c r="H28" s="226"/>
      <c r="I28" s="328"/>
    </row>
    <row r="29" spans="1:11" ht="15" customHeight="1" x14ac:dyDescent="0.2">
      <c r="A29" s="223"/>
      <c r="B29" s="222"/>
      <c r="C29" s="224"/>
      <c r="D29" s="224"/>
      <c r="E29" s="225"/>
      <c r="F29" s="226"/>
      <c r="G29" s="258"/>
      <c r="H29" s="226"/>
      <c r="I29" s="328"/>
    </row>
    <row r="30" spans="1:11" ht="15" customHeight="1" x14ac:dyDescent="0.2">
      <c r="A30" s="223"/>
      <c r="B30" s="222"/>
      <c r="C30" s="224"/>
      <c r="D30" s="224"/>
      <c r="E30" s="225"/>
      <c r="F30" s="226"/>
      <c r="G30" s="258"/>
      <c r="H30" s="226"/>
      <c r="I30" s="328"/>
    </row>
    <row r="31" spans="1:11" ht="15" customHeight="1" x14ac:dyDescent="0.2">
      <c r="A31" s="223"/>
      <c r="B31" s="222"/>
      <c r="C31" s="224"/>
      <c r="D31" s="224"/>
      <c r="E31" s="225"/>
      <c r="F31" s="226"/>
      <c r="G31" s="258"/>
      <c r="H31" s="226"/>
      <c r="I31" s="328"/>
    </row>
    <row r="32" spans="1:11" ht="15" customHeight="1" x14ac:dyDescent="0.2">
      <c r="A32" s="223"/>
      <c r="B32" s="222"/>
      <c r="C32" s="224"/>
      <c r="D32" s="224"/>
      <c r="E32" s="225"/>
      <c r="F32" s="226"/>
      <c r="G32" s="258"/>
      <c r="H32" s="226"/>
      <c r="I32" s="328"/>
    </row>
    <row r="33" spans="1:9" ht="15" customHeight="1" x14ac:dyDescent="0.2">
      <c r="A33" s="223"/>
      <c r="B33" s="222"/>
      <c r="C33" s="224"/>
      <c r="D33" s="224"/>
      <c r="E33" s="225"/>
      <c r="F33" s="226"/>
      <c r="G33" s="258"/>
      <c r="H33" s="226"/>
      <c r="I33" s="328"/>
    </row>
    <row r="34" spans="1:9" ht="15" customHeight="1" x14ac:dyDescent="0.2">
      <c r="A34" s="223"/>
      <c r="B34" s="222"/>
      <c r="C34" s="224"/>
      <c r="D34" s="224"/>
      <c r="E34" s="225"/>
      <c r="F34" s="226"/>
      <c r="G34" s="258"/>
      <c r="H34" s="226"/>
      <c r="I34" s="328"/>
    </row>
    <row r="35" spans="1:9" ht="15" customHeight="1" x14ac:dyDescent="0.2">
      <c r="A35" s="223"/>
      <c r="B35" s="222"/>
      <c r="C35" s="224"/>
      <c r="D35" s="224"/>
      <c r="E35" s="225"/>
      <c r="F35" s="226"/>
      <c r="G35" s="258"/>
      <c r="H35" s="226"/>
      <c r="I35" s="328"/>
    </row>
    <row r="36" spans="1:9" ht="15" customHeight="1" x14ac:dyDescent="0.2">
      <c r="A36" s="223"/>
      <c r="B36" s="222"/>
      <c r="C36" s="224"/>
      <c r="D36" s="224"/>
      <c r="E36" s="225"/>
      <c r="F36" s="226"/>
      <c r="G36" s="258"/>
      <c r="H36" s="226"/>
      <c r="I36" s="328"/>
    </row>
    <row r="37" spans="1:9" ht="15" customHeight="1" x14ac:dyDescent="0.2">
      <c r="A37" s="223"/>
      <c r="B37" s="222"/>
      <c r="C37" s="224"/>
      <c r="D37" s="224"/>
      <c r="E37" s="225"/>
      <c r="F37" s="226"/>
      <c r="G37" s="258"/>
      <c r="H37" s="226"/>
      <c r="I37" s="328"/>
    </row>
    <row r="38" spans="1:9" ht="15" customHeight="1" x14ac:dyDescent="0.2">
      <c r="A38" s="223"/>
      <c r="B38" s="222"/>
      <c r="C38" s="224"/>
      <c r="D38" s="224"/>
      <c r="E38" s="225"/>
      <c r="F38" s="226"/>
      <c r="G38" s="258"/>
      <c r="H38" s="226"/>
      <c r="I38" s="328"/>
    </row>
    <row r="39" spans="1:9" ht="15" customHeight="1" x14ac:dyDescent="0.2">
      <c r="A39" s="223"/>
      <c r="B39" s="222"/>
      <c r="C39" s="224"/>
      <c r="D39" s="224"/>
      <c r="E39" s="225"/>
      <c r="F39" s="226"/>
      <c r="G39" s="259"/>
      <c r="H39" s="226"/>
      <c r="I39" s="328"/>
    </row>
    <row r="40" spans="1:9" ht="15" customHeight="1" x14ac:dyDescent="0.2">
      <c r="A40" s="223"/>
      <c r="B40" s="222"/>
      <c r="C40" s="224"/>
      <c r="D40" s="224"/>
      <c r="E40" s="225"/>
      <c r="F40" s="226"/>
      <c r="G40" s="259"/>
      <c r="H40" s="226"/>
      <c r="I40" s="328"/>
    </row>
    <row r="41" spans="1:9" ht="15" customHeight="1" x14ac:dyDescent="0.2">
      <c r="A41" s="227"/>
      <c r="B41" s="222"/>
      <c r="C41" s="224"/>
      <c r="D41" s="224"/>
      <c r="E41" s="225"/>
      <c r="F41" s="226"/>
      <c r="G41" s="259"/>
      <c r="H41" s="226"/>
      <c r="I41" s="328"/>
    </row>
    <row r="42" spans="1:9" ht="15" customHeight="1" x14ac:dyDescent="0.2">
      <c r="A42" s="223"/>
      <c r="B42" s="222"/>
      <c r="C42" s="224"/>
      <c r="D42" s="224"/>
      <c r="E42" s="225"/>
      <c r="F42" s="226"/>
      <c r="G42" s="259"/>
      <c r="H42" s="262"/>
      <c r="I42" s="328"/>
    </row>
    <row r="43" spans="1:9" ht="15" customHeight="1" x14ac:dyDescent="0.2">
      <c r="A43" s="223"/>
      <c r="B43" s="222"/>
      <c r="C43" s="224"/>
      <c r="D43" s="224"/>
      <c r="E43" s="225"/>
      <c r="F43" s="226"/>
      <c r="G43" s="259"/>
      <c r="H43" s="226"/>
      <c r="I43" s="328"/>
    </row>
    <row r="44" spans="1:9" ht="15" customHeight="1" x14ac:dyDescent="0.2">
      <c r="A44" s="223"/>
      <c r="B44" s="222"/>
      <c r="C44" s="224"/>
      <c r="D44" s="224"/>
      <c r="E44" s="225"/>
      <c r="F44" s="226"/>
      <c r="G44" s="259"/>
      <c r="H44" s="226"/>
      <c r="I44" s="328"/>
    </row>
    <row r="45" spans="1:9" ht="15" customHeight="1" thickBot="1" x14ac:dyDescent="0.25">
      <c r="A45" s="329"/>
      <c r="B45" s="330"/>
      <c r="C45" s="331"/>
      <c r="D45" s="331"/>
      <c r="E45" s="332"/>
      <c r="F45" s="263"/>
      <c r="G45" s="333"/>
      <c r="H45" s="263"/>
      <c r="I45" s="334"/>
    </row>
    <row r="46" spans="1:9" ht="15" customHeight="1" thickBot="1" x14ac:dyDescent="0.25">
      <c r="A46" s="316" t="s">
        <v>121</v>
      </c>
      <c r="B46" s="317"/>
      <c r="C46" s="318"/>
      <c r="D46" s="317"/>
      <c r="E46" s="318"/>
      <c r="F46" s="318"/>
      <c r="G46" s="319">
        <f>SUM(G21:G45)</f>
        <v>0</v>
      </c>
      <c r="H46" s="261">
        <f>SUM(H21:H45)</f>
        <v>0</v>
      </c>
    </row>
    <row r="47" spans="1:9" ht="15" customHeight="1" thickBot="1" x14ac:dyDescent="0.25">
      <c r="A47" s="218"/>
      <c r="C47" s="219"/>
      <c r="E47" s="219"/>
      <c r="F47" s="219"/>
      <c r="G47" s="219"/>
      <c r="H47" s="216"/>
      <c r="I47" s="217"/>
    </row>
    <row r="48" spans="1:9" ht="15" customHeight="1" thickBot="1" x14ac:dyDescent="0.25">
      <c r="A48" s="356" t="s">
        <v>163</v>
      </c>
      <c r="B48" s="314"/>
      <c r="C48" s="335"/>
    </row>
    <row r="49" spans="1:13" ht="15" customHeight="1" x14ac:dyDescent="0.2">
      <c r="A49" s="211" t="s">
        <v>164</v>
      </c>
      <c r="B49" s="328" t="s">
        <v>35</v>
      </c>
      <c r="F49" s="158"/>
      <c r="H49" s="159"/>
    </row>
    <row r="50" spans="1:13" ht="15" customHeight="1" x14ac:dyDescent="0.2">
      <c r="A50" s="357" t="s">
        <v>165</v>
      </c>
      <c r="B50" s="355" t="s">
        <v>35</v>
      </c>
      <c r="F50" s="158"/>
      <c r="H50" s="160"/>
    </row>
    <row r="51" spans="1:13" ht="15" customHeight="1" x14ac:dyDescent="0.2">
      <c r="A51" s="353" t="s">
        <v>166</v>
      </c>
      <c r="B51" s="352" t="s">
        <v>35</v>
      </c>
      <c r="F51" s="158"/>
      <c r="H51" s="160"/>
    </row>
    <row r="52" spans="1:13" ht="15.75" thickBot="1" x14ac:dyDescent="0.25">
      <c r="A52" s="354" t="s">
        <v>167</v>
      </c>
      <c r="B52" s="337" t="s">
        <v>35</v>
      </c>
      <c r="F52" s="158"/>
      <c r="H52" s="160"/>
    </row>
    <row r="53" spans="1:13" ht="15.75" thickBot="1" x14ac:dyDescent="0.25">
      <c r="K53" s="4"/>
      <c r="L53" s="4"/>
      <c r="M53" s="4"/>
    </row>
    <row r="54" spans="1:13" ht="15.75" x14ac:dyDescent="0.25">
      <c r="A54" s="313" t="s">
        <v>168</v>
      </c>
      <c r="B54" s="338"/>
      <c r="C54" s="338"/>
      <c r="D54" s="338"/>
      <c r="E54" s="339"/>
      <c r="F54" s="4"/>
      <c r="G54" s="4"/>
      <c r="H54" s="4"/>
      <c r="I54" s="4"/>
      <c r="J54" s="4"/>
    </row>
    <row r="55" spans="1:13" ht="15.75" x14ac:dyDescent="0.25">
      <c r="A55" s="340" t="s">
        <v>169</v>
      </c>
      <c r="B55" s="161"/>
      <c r="C55" s="161"/>
      <c r="D55" s="161"/>
      <c r="E55" s="326"/>
    </row>
    <row r="56" spans="1:13" ht="60" x14ac:dyDescent="0.2">
      <c r="A56" s="341" t="s">
        <v>10</v>
      </c>
      <c r="B56" s="256" t="s">
        <v>170</v>
      </c>
      <c r="C56" s="256" t="s">
        <v>171</v>
      </c>
      <c r="D56" s="256" t="s">
        <v>172</v>
      </c>
      <c r="E56" s="327" t="s">
        <v>173</v>
      </c>
    </row>
    <row r="57" spans="1:13" x14ac:dyDescent="0.2">
      <c r="A57" s="342">
        <v>1</v>
      </c>
      <c r="B57" s="221"/>
      <c r="C57" s="124"/>
      <c r="D57" s="124"/>
      <c r="E57" s="336"/>
    </row>
    <row r="58" spans="1:13" x14ac:dyDescent="0.2">
      <c r="A58" s="342">
        <v>2</v>
      </c>
      <c r="B58" s="221"/>
      <c r="C58" s="124"/>
      <c r="D58" s="124"/>
      <c r="E58" s="336"/>
    </row>
    <row r="59" spans="1:13" x14ac:dyDescent="0.2">
      <c r="A59" s="342">
        <v>3</v>
      </c>
      <c r="B59" s="221"/>
      <c r="C59" s="124"/>
      <c r="D59" s="124"/>
      <c r="E59" s="336"/>
    </row>
    <row r="60" spans="1:13" x14ac:dyDescent="0.2">
      <c r="A60" s="342">
        <v>4</v>
      </c>
      <c r="B60" s="221"/>
      <c r="C60" s="124"/>
      <c r="D60" s="124"/>
      <c r="E60" s="336"/>
    </row>
    <row r="61" spans="1:13" x14ac:dyDescent="0.2">
      <c r="A61" s="342">
        <v>5</v>
      </c>
      <c r="B61" s="221"/>
      <c r="C61" s="124"/>
      <c r="D61" s="124"/>
      <c r="E61" s="336"/>
    </row>
    <row r="62" spans="1:13" x14ac:dyDescent="0.2">
      <c r="A62" s="342">
        <v>6</v>
      </c>
      <c r="B62" s="221"/>
      <c r="C62" s="124"/>
      <c r="D62" s="124"/>
      <c r="E62" s="336"/>
    </row>
    <row r="63" spans="1:13" x14ac:dyDescent="0.2">
      <c r="A63" s="342">
        <v>7</v>
      </c>
      <c r="B63" s="221"/>
      <c r="C63" s="124"/>
      <c r="D63" s="124"/>
      <c r="E63" s="336"/>
    </row>
    <row r="64" spans="1:13" x14ac:dyDescent="0.2">
      <c r="A64" s="342">
        <v>8</v>
      </c>
      <c r="B64" s="221"/>
      <c r="C64" s="124"/>
      <c r="D64" s="124"/>
      <c r="E64" s="336"/>
    </row>
    <row r="65" spans="1:5" x14ac:dyDescent="0.2">
      <c r="A65" s="342">
        <v>9</v>
      </c>
      <c r="B65" s="221"/>
      <c r="C65" s="124"/>
      <c r="D65" s="124"/>
      <c r="E65" s="336"/>
    </row>
    <row r="66" spans="1:5" x14ac:dyDescent="0.2">
      <c r="A66" s="342">
        <v>10</v>
      </c>
      <c r="B66" s="221"/>
      <c r="C66" s="124"/>
      <c r="D66" s="124"/>
      <c r="E66" s="336"/>
    </row>
    <row r="67" spans="1:5" x14ac:dyDescent="0.2">
      <c r="A67" s="342">
        <v>11</v>
      </c>
      <c r="B67" s="221"/>
      <c r="C67" s="124"/>
      <c r="D67" s="124"/>
      <c r="E67" s="336"/>
    </row>
    <row r="68" spans="1:5" x14ac:dyDescent="0.2">
      <c r="A68" s="342">
        <v>12</v>
      </c>
      <c r="B68" s="221"/>
      <c r="C68" s="124"/>
      <c r="D68" s="124"/>
      <c r="E68" s="336"/>
    </row>
    <row r="69" spans="1:5" x14ac:dyDescent="0.2">
      <c r="A69" s="342">
        <v>13</v>
      </c>
      <c r="B69" s="221"/>
      <c r="C69" s="124"/>
      <c r="D69" s="124"/>
      <c r="E69" s="336"/>
    </row>
    <row r="70" spans="1:5" x14ac:dyDescent="0.2">
      <c r="A70" s="342">
        <v>14</v>
      </c>
      <c r="B70" s="221"/>
      <c r="C70" s="124"/>
      <c r="D70" s="124"/>
      <c r="E70" s="336"/>
    </row>
    <row r="71" spans="1:5" x14ac:dyDescent="0.2">
      <c r="A71" s="342">
        <v>15</v>
      </c>
      <c r="B71" s="221"/>
      <c r="C71" s="124"/>
      <c r="D71" s="124"/>
      <c r="E71" s="336"/>
    </row>
    <row r="72" spans="1:5" x14ac:dyDescent="0.2">
      <c r="A72" s="342">
        <v>16</v>
      </c>
      <c r="B72" s="221"/>
      <c r="C72" s="124"/>
      <c r="D72" s="124"/>
      <c r="E72" s="336"/>
    </row>
    <row r="73" spans="1:5" x14ac:dyDescent="0.2">
      <c r="A73" s="342">
        <v>17</v>
      </c>
      <c r="B73" s="221"/>
      <c r="C73" s="124"/>
      <c r="D73" s="124"/>
      <c r="E73" s="336"/>
    </row>
    <row r="74" spans="1:5" x14ac:dyDescent="0.2">
      <c r="A74" s="342">
        <v>18</v>
      </c>
      <c r="B74" s="221"/>
      <c r="C74" s="124"/>
      <c r="D74" s="124"/>
      <c r="E74" s="336"/>
    </row>
    <row r="75" spans="1:5" x14ac:dyDescent="0.2">
      <c r="A75" s="342">
        <v>19</v>
      </c>
      <c r="B75" s="221"/>
      <c r="C75" s="124"/>
      <c r="D75" s="124"/>
      <c r="E75" s="336"/>
    </row>
    <row r="76" spans="1:5" x14ac:dyDescent="0.2">
      <c r="A76" s="342">
        <v>20</v>
      </c>
      <c r="B76" s="221"/>
      <c r="C76" s="124"/>
      <c r="D76" s="124"/>
      <c r="E76" s="336"/>
    </row>
    <row r="77" spans="1:5" x14ac:dyDescent="0.2">
      <c r="A77" s="342">
        <v>21</v>
      </c>
      <c r="B77" s="221"/>
      <c r="C77" s="124"/>
      <c r="D77" s="124"/>
      <c r="E77" s="336"/>
    </row>
    <row r="78" spans="1:5" x14ac:dyDescent="0.2">
      <c r="A78" s="342">
        <v>22</v>
      </c>
      <c r="B78" s="221"/>
      <c r="C78" s="124"/>
      <c r="D78" s="124"/>
      <c r="E78" s="336"/>
    </row>
    <row r="79" spans="1:5" x14ac:dyDescent="0.2">
      <c r="A79" s="342">
        <v>23</v>
      </c>
      <c r="B79" s="221"/>
      <c r="C79" s="124"/>
      <c r="D79" s="124"/>
      <c r="E79" s="336"/>
    </row>
    <row r="80" spans="1:5" x14ac:dyDescent="0.2">
      <c r="A80" s="342">
        <v>24</v>
      </c>
      <c r="B80" s="221"/>
      <c r="C80" s="124"/>
      <c r="D80" s="124"/>
      <c r="E80" s="336"/>
    </row>
    <row r="81" spans="1:14" x14ac:dyDescent="0.2">
      <c r="A81" s="342">
        <v>25</v>
      </c>
      <c r="B81" s="221"/>
      <c r="C81" s="124"/>
      <c r="D81" s="124"/>
      <c r="E81" s="336"/>
    </row>
    <row r="82" spans="1:14" x14ac:dyDescent="0.2">
      <c r="A82" s="342">
        <v>26</v>
      </c>
      <c r="B82" s="221"/>
      <c r="C82" s="124"/>
      <c r="D82" s="124"/>
      <c r="E82" s="336"/>
    </row>
    <row r="83" spans="1:14" x14ac:dyDescent="0.2">
      <c r="A83" s="342">
        <v>27</v>
      </c>
      <c r="B83" s="221"/>
      <c r="C83" s="124"/>
      <c r="D83" s="124"/>
      <c r="E83" s="336"/>
    </row>
    <row r="84" spans="1:14" x14ac:dyDescent="0.2">
      <c r="A84" s="342">
        <v>28</v>
      </c>
      <c r="B84" s="221"/>
      <c r="C84" s="124"/>
      <c r="D84" s="124"/>
      <c r="E84" s="336"/>
    </row>
    <row r="85" spans="1:14" x14ac:dyDescent="0.2">
      <c r="A85" s="342">
        <v>29</v>
      </c>
      <c r="B85" s="221"/>
      <c r="C85" s="124"/>
      <c r="D85" s="124"/>
      <c r="E85" s="336"/>
    </row>
    <row r="86" spans="1:14" ht="15.75" thickBot="1" x14ac:dyDescent="0.25">
      <c r="A86" s="343">
        <v>30</v>
      </c>
      <c r="B86" s="344"/>
      <c r="C86" s="293"/>
      <c r="D86" s="293"/>
      <c r="E86" s="337"/>
    </row>
    <row r="87" spans="1:14" ht="15.75" customHeight="1" thickBot="1" x14ac:dyDescent="0.25">
      <c r="A87" s="4"/>
      <c r="B87" s="4"/>
      <c r="C87" s="4"/>
      <c r="D87" s="4"/>
    </row>
    <row r="88" spans="1:14" ht="15" customHeight="1" x14ac:dyDescent="0.2">
      <c r="A88" s="643" t="s">
        <v>174</v>
      </c>
      <c r="B88" s="644"/>
      <c r="C88" s="644"/>
      <c r="D88" s="644"/>
      <c r="E88" s="644"/>
      <c r="F88" s="644"/>
      <c r="G88" s="644"/>
      <c r="H88" s="644"/>
      <c r="I88" s="644"/>
      <c r="J88" s="644"/>
      <c r="K88" s="644"/>
      <c r="L88" s="644"/>
      <c r="M88" s="644"/>
      <c r="N88" s="645"/>
    </row>
    <row r="89" spans="1:14" ht="15.75" customHeight="1" x14ac:dyDescent="0.2">
      <c r="A89" s="646"/>
      <c r="B89" s="647"/>
      <c r="C89" s="647"/>
      <c r="D89" s="647"/>
      <c r="E89" s="647"/>
      <c r="F89" s="647"/>
      <c r="G89" s="647"/>
      <c r="H89" s="647"/>
      <c r="I89" s="647"/>
      <c r="J89" s="647"/>
      <c r="K89" s="647"/>
      <c r="L89" s="647"/>
      <c r="M89" s="647"/>
      <c r="N89" s="648"/>
    </row>
    <row r="90" spans="1:14" x14ac:dyDescent="0.2">
      <c r="A90" s="345"/>
      <c r="B90" s="346"/>
      <c r="C90" s="346"/>
      <c r="D90" s="346"/>
      <c r="E90" s="346"/>
      <c r="F90" s="346"/>
      <c r="G90" s="346"/>
      <c r="H90" s="346"/>
      <c r="I90" s="346"/>
      <c r="J90" s="346"/>
      <c r="K90" s="346"/>
      <c r="L90" s="346"/>
      <c r="M90" s="346"/>
      <c r="N90" s="347"/>
    </row>
    <row r="91" spans="1:14" x14ac:dyDescent="0.2">
      <c r="A91" s="345"/>
      <c r="B91" s="346"/>
      <c r="C91" s="346"/>
      <c r="D91" s="346"/>
      <c r="E91" s="346"/>
      <c r="F91" s="346"/>
      <c r="G91" s="346"/>
      <c r="H91" s="346"/>
      <c r="I91" s="346"/>
      <c r="J91" s="346"/>
      <c r="K91" s="346"/>
      <c r="L91" s="346"/>
      <c r="M91" s="346"/>
      <c r="N91" s="347"/>
    </row>
    <row r="92" spans="1:14" x14ac:dyDescent="0.2">
      <c r="A92" s="345"/>
      <c r="B92" s="346"/>
      <c r="C92" s="346"/>
      <c r="D92" s="346"/>
      <c r="E92" s="346"/>
      <c r="F92" s="346"/>
      <c r="G92" s="346"/>
      <c r="H92" s="346"/>
      <c r="I92" s="346"/>
      <c r="J92" s="346"/>
      <c r="K92" s="346"/>
      <c r="L92" s="346"/>
      <c r="M92" s="346"/>
      <c r="N92" s="347"/>
    </row>
    <row r="93" spans="1:14" x14ac:dyDescent="0.2">
      <c r="A93" s="345"/>
      <c r="B93" s="346"/>
      <c r="C93" s="346"/>
      <c r="D93" s="346"/>
      <c r="E93" s="346"/>
      <c r="F93" s="346"/>
      <c r="G93" s="346"/>
      <c r="H93" s="346"/>
      <c r="I93" s="346"/>
      <c r="J93" s="346"/>
      <c r="K93" s="346"/>
      <c r="L93" s="346"/>
      <c r="M93" s="346"/>
      <c r="N93" s="347"/>
    </row>
    <row r="94" spans="1:14" x14ac:dyDescent="0.2">
      <c r="A94" s="345"/>
      <c r="B94" s="346"/>
      <c r="C94" s="346"/>
      <c r="D94" s="346"/>
      <c r="E94" s="346"/>
      <c r="F94" s="346"/>
      <c r="G94" s="346"/>
      <c r="H94" s="346"/>
      <c r="I94" s="346"/>
      <c r="J94" s="346"/>
      <c r="K94" s="346"/>
      <c r="L94" s="346"/>
      <c r="M94" s="346"/>
      <c r="N94" s="347"/>
    </row>
    <row r="95" spans="1:14" x14ac:dyDescent="0.2">
      <c r="A95" s="345"/>
      <c r="B95" s="346"/>
      <c r="C95" s="346"/>
      <c r="D95" s="346"/>
      <c r="E95" s="346"/>
      <c r="F95" s="346"/>
      <c r="G95" s="346"/>
      <c r="H95" s="346"/>
      <c r="I95" s="346"/>
      <c r="J95" s="346"/>
      <c r="K95" s="346"/>
      <c r="L95" s="346"/>
      <c r="M95" s="346"/>
      <c r="N95" s="347"/>
    </row>
    <row r="96" spans="1:14" x14ac:dyDescent="0.2">
      <c r="A96" s="345"/>
      <c r="B96" s="346"/>
      <c r="C96" s="346"/>
      <c r="D96" s="346"/>
      <c r="E96" s="346"/>
      <c r="F96" s="346"/>
      <c r="G96" s="346"/>
      <c r="H96" s="346"/>
      <c r="I96" s="346"/>
      <c r="J96" s="346"/>
      <c r="K96" s="346"/>
      <c r="L96" s="346"/>
      <c r="M96" s="346"/>
      <c r="N96" s="347"/>
    </row>
    <row r="97" spans="1:14" x14ac:dyDescent="0.2">
      <c r="A97" s="345"/>
      <c r="B97" s="346"/>
      <c r="C97" s="346"/>
      <c r="D97" s="346"/>
      <c r="E97" s="346"/>
      <c r="F97" s="346"/>
      <c r="G97" s="346"/>
      <c r="H97" s="346"/>
      <c r="I97" s="346"/>
      <c r="J97" s="346"/>
      <c r="K97" s="346"/>
      <c r="L97" s="346"/>
      <c r="M97" s="346"/>
      <c r="N97" s="347"/>
    </row>
    <row r="98" spans="1:14" x14ac:dyDescent="0.2">
      <c r="A98" s="345"/>
      <c r="B98" s="346"/>
      <c r="C98" s="346"/>
      <c r="D98" s="346"/>
      <c r="E98" s="346"/>
      <c r="F98" s="346"/>
      <c r="G98" s="346"/>
      <c r="H98" s="346"/>
      <c r="I98" s="346"/>
      <c r="J98" s="346"/>
      <c r="K98" s="346"/>
      <c r="L98" s="346"/>
      <c r="M98" s="346"/>
      <c r="N98" s="347"/>
    </row>
    <row r="99" spans="1:14" x14ac:dyDescent="0.2">
      <c r="A99" s="345"/>
      <c r="B99" s="346"/>
      <c r="C99" s="346"/>
      <c r="D99" s="346"/>
      <c r="E99" s="346"/>
      <c r="F99" s="346"/>
      <c r="G99" s="346"/>
      <c r="H99" s="346"/>
      <c r="I99" s="346"/>
      <c r="J99" s="346"/>
      <c r="K99" s="346"/>
      <c r="L99" s="346"/>
      <c r="M99" s="346"/>
      <c r="N99" s="347"/>
    </row>
    <row r="100" spans="1:14" x14ac:dyDescent="0.2">
      <c r="A100" s="345"/>
      <c r="B100" s="346"/>
      <c r="C100" s="346"/>
      <c r="D100" s="346"/>
      <c r="E100" s="346"/>
      <c r="F100" s="346"/>
      <c r="G100" s="346"/>
      <c r="H100" s="346"/>
      <c r="I100" s="346"/>
      <c r="J100" s="346"/>
      <c r="K100" s="346"/>
      <c r="L100" s="346"/>
      <c r="M100" s="346"/>
      <c r="N100" s="347"/>
    </row>
    <row r="101" spans="1:14" x14ac:dyDescent="0.2">
      <c r="A101" s="345"/>
      <c r="B101" s="346"/>
      <c r="C101" s="346"/>
      <c r="D101" s="346"/>
      <c r="E101" s="346"/>
      <c r="F101" s="346"/>
      <c r="G101" s="346"/>
      <c r="H101" s="346"/>
      <c r="I101" s="346"/>
      <c r="J101" s="346"/>
      <c r="K101" s="346"/>
      <c r="L101" s="346"/>
      <c r="M101" s="346"/>
      <c r="N101" s="347"/>
    </row>
    <row r="102" spans="1:14" x14ac:dyDescent="0.2">
      <c r="A102" s="345"/>
      <c r="B102" s="346"/>
      <c r="C102" s="346"/>
      <c r="D102" s="346"/>
      <c r="E102" s="346"/>
      <c r="F102" s="346"/>
      <c r="G102" s="346"/>
      <c r="H102" s="346"/>
      <c r="I102" s="346"/>
      <c r="J102" s="346"/>
      <c r="K102" s="346"/>
      <c r="L102" s="346"/>
      <c r="M102" s="346"/>
      <c r="N102" s="347"/>
    </row>
    <row r="103" spans="1:14" x14ac:dyDescent="0.2">
      <c r="A103" s="345"/>
      <c r="B103" s="346"/>
      <c r="C103" s="346"/>
      <c r="D103" s="346"/>
      <c r="E103" s="346"/>
      <c r="F103" s="346"/>
      <c r="G103" s="346"/>
      <c r="H103" s="346"/>
      <c r="I103" s="346"/>
      <c r="J103" s="346"/>
      <c r="K103" s="346"/>
      <c r="L103" s="346"/>
      <c r="M103" s="346"/>
      <c r="N103" s="347"/>
    </row>
    <row r="104" spans="1:14" x14ac:dyDescent="0.2">
      <c r="A104" s="345"/>
      <c r="B104" s="346"/>
      <c r="C104" s="346"/>
      <c r="D104" s="346"/>
      <c r="E104" s="346"/>
      <c r="F104" s="346"/>
      <c r="G104" s="346"/>
      <c r="H104" s="346"/>
      <c r="I104" s="346"/>
      <c r="J104" s="346"/>
      <c r="K104" s="346"/>
      <c r="L104" s="346"/>
      <c r="M104" s="346"/>
      <c r="N104" s="347"/>
    </row>
    <row r="105" spans="1:14" x14ac:dyDescent="0.2">
      <c r="A105" s="345"/>
      <c r="B105" s="346"/>
      <c r="C105" s="346"/>
      <c r="D105" s="346"/>
      <c r="E105" s="346"/>
      <c r="F105" s="346"/>
      <c r="G105" s="346"/>
      <c r="H105" s="346"/>
      <c r="I105" s="346"/>
      <c r="J105" s="346"/>
      <c r="K105" s="346"/>
      <c r="L105" s="346"/>
      <c r="M105" s="346"/>
      <c r="N105" s="347"/>
    </row>
    <row r="106" spans="1:14" x14ac:dyDescent="0.2">
      <c r="A106" s="345"/>
      <c r="B106" s="346"/>
      <c r="C106" s="346"/>
      <c r="D106" s="346"/>
      <c r="E106" s="346"/>
      <c r="F106" s="346"/>
      <c r="G106" s="346"/>
      <c r="H106" s="346"/>
      <c r="I106" s="346"/>
      <c r="J106" s="346"/>
      <c r="K106" s="346"/>
      <c r="L106" s="346"/>
      <c r="M106" s="346"/>
      <c r="N106" s="347"/>
    </row>
    <row r="107" spans="1:14" x14ac:dyDescent="0.2">
      <c r="A107" s="345"/>
      <c r="B107" s="346"/>
      <c r="C107" s="346"/>
      <c r="D107" s="346"/>
      <c r="E107" s="346"/>
      <c r="F107" s="346"/>
      <c r="G107" s="346"/>
      <c r="H107" s="346"/>
      <c r="I107" s="346"/>
      <c r="J107" s="346"/>
      <c r="K107" s="346"/>
      <c r="L107" s="346"/>
      <c r="M107" s="346"/>
      <c r="N107" s="347"/>
    </row>
    <row r="108" spans="1:14" x14ac:dyDescent="0.2">
      <c r="A108" s="345"/>
      <c r="B108" s="346"/>
      <c r="C108" s="346"/>
      <c r="D108" s="346"/>
      <c r="E108" s="346"/>
      <c r="F108" s="346"/>
      <c r="G108" s="346"/>
      <c r="H108" s="346"/>
      <c r="I108" s="346"/>
      <c r="J108" s="346"/>
      <c r="K108" s="346"/>
      <c r="L108" s="346"/>
      <c r="M108" s="346"/>
      <c r="N108" s="347"/>
    </row>
    <row r="109" spans="1:14" x14ac:dyDescent="0.2">
      <c r="A109" s="345"/>
      <c r="B109" s="346"/>
      <c r="C109" s="346"/>
      <c r="D109" s="346"/>
      <c r="E109" s="346"/>
      <c r="F109" s="346"/>
      <c r="G109" s="346"/>
      <c r="H109" s="346"/>
      <c r="I109" s="346"/>
      <c r="J109" s="346"/>
      <c r="K109" s="346"/>
      <c r="L109" s="346"/>
      <c r="M109" s="346"/>
      <c r="N109" s="347"/>
    </row>
    <row r="110" spans="1:14" x14ac:dyDescent="0.2">
      <c r="A110" s="345"/>
      <c r="B110" s="346"/>
      <c r="C110" s="346"/>
      <c r="D110" s="346"/>
      <c r="E110" s="346"/>
      <c r="F110" s="346"/>
      <c r="G110" s="346"/>
      <c r="H110" s="346"/>
      <c r="I110" s="346"/>
      <c r="J110" s="346"/>
      <c r="K110" s="346"/>
      <c r="L110" s="346"/>
      <c r="M110" s="346"/>
      <c r="N110" s="347"/>
    </row>
    <row r="111" spans="1:14" x14ac:dyDescent="0.2">
      <c r="A111" s="345"/>
      <c r="B111" s="346"/>
      <c r="C111" s="346"/>
      <c r="D111" s="346"/>
      <c r="E111" s="346"/>
      <c r="F111" s="346"/>
      <c r="G111" s="346"/>
      <c r="H111" s="346"/>
      <c r="I111" s="346"/>
      <c r="J111" s="346"/>
      <c r="K111" s="346"/>
      <c r="L111" s="346"/>
      <c r="M111" s="346"/>
      <c r="N111" s="347"/>
    </row>
    <row r="112" spans="1:14" x14ac:dyDescent="0.2">
      <c r="A112" s="345"/>
      <c r="B112" s="346"/>
      <c r="C112" s="346"/>
      <c r="D112" s="346"/>
      <c r="E112" s="346"/>
      <c r="F112" s="346"/>
      <c r="G112" s="346"/>
      <c r="H112" s="346"/>
      <c r="I112" s="346"/>
      <c r="J112" s="346"/>
      <c r="K112" s="346"/>
      <c r="L112" s="346"/>
      <c r="M112" s="346"/>
      <c r="N112" s="347"/>
    </row>
    <row r="113" spans="1:14" x14ac:dyDescent="0.2">
      <c r="A113" s="345"/>
      <c r="B113" s="346"/>
      <c r="C113" s="346"/>
      <c r="D113" s="346"/>
      <c r="E113" s="346"/>
      <c r="F113" s="346"/>
      <c r="G113" s="346"/>
      <c r="H113" s="346"/>
      <c r="I113" s="346"/>
      <c r="J113" s="346"/>
      <c r="K113" s="346"/>
      <c r="L113" s="346"/>
      <c r="M113" s="346"/>
      <c r="N113" s="347"/>
    </row>
    <row r="114" spans="1:14" x14ac:dyDescent="0.2">
      <c r="A114" s="345"/>
      <c r="B114" s="346"/>
      <c r="C114" s="346"/>
      <c r="D114" s="346"/>
      <c r="E114" s="346"/>
      <c r="F114" s="346"/>
      <c r="G114" s="346"/>
      <c r="H114" s="346"/>
      <c r="I114" s="346"/>
      <c r="J114" s="346"/>
      <c r="K114" s="346"/>
      <c r="L114" s="346"/>
      <c r="M114" s="346"/>
      <c r="N114" s="347"/>
    </row>
    <row r="115" spans="1:14" x14ac:dyDescent="0.2">
      <c r="A115" s="345"/>
      <c r="B115" s="346"/>
      <c r="C115" s="346"/>
      <c r="D115" s="346"/>
      <c r="E115" s="346"/>
      <c r="F115" s="346"/>
      <c r="G115" s="346"/>
      <c r="H115" s="346"/>
      <c r="I115" s="346"/>
      <c r="J115" s="346"/>
      <c r="K115" s="346"/>
      <c r="L115" s="346"/>
      <c r="M115" s="346"/>
      <c r="N115" s="347"/>
    </row>
    <row r="116" spans="1:14" x14ac:dyDescent="0.2">
      <c r="A116" s="345"/>
      <c r="B116" s="346"/>
      <c r="C116" s="346"/>
      <c r="D116" s="346"/>
      <c r="E116" s="346"/>
      <c r="F116" s="346"/>
      <c r="G116" s="346"/>
      <c r="H116" s="346"/>
      <c r="I116" s="346"/>
      <c r="J116" s="346"/>
      <c r="K116" s="346"/>
      <c r="L116" s="346"/>
      <c r="M116" s="346"/>
      <c r="N116" s="347"/>
    </row>
    <row r="117" spans="1:14" x14ac:dyDescent="0.2">
      <c r="A117" s="345"/>
      <c r="B117" s="346"/>
      <c r="C117" s="346"/>
      <c r="D117" s="346"/>
      <c r="E117" s="346"/>
      <c r="F117" s="346"/>
      <c r="G117" s="346"/>
      <c r="H117" s="346"/>
      <c r="I117" s="346"/>
      <c r="J117" s="346"/>
      <c r="K117" s="346"/>
      <c r="L117" s="346"/>
      <c r="M117" s="346"/>
      <c r="N117" s="347"/>
    </row>
    <row r="118" spans="1:14" ht="15.75" thickBot="1" x14ac:dyDescent="0.25">
      <c r="A118" s="348"/>
      <c r="B118" s="349"/>
      <c r="C118" s="349"/>
      <c r="D118" s="349"/>
      <c r="E118" s="349"/>
      <c r="F118" s="349"/>
      <c r="G118" s="349"/>
      <c r="H118" s="349"/>
      <c r="I118" s="349"/>
      <c r="J118" s="349"/>
      <c r="K118" s="349"/>
      <c r="L118" s="349"/>
      <c r="M118" s="349"/>
      <c r="N118" s="350"/>
    </row>
  </sheetData>
  <sheetProtection algorithmName="SHA-512" hashValue="n7m4Ej3NCA5Qh4Y/GGTfivSgilQkmrDoINUPiny6f+onmv6OYXSit9V3tGpeodw3uNZwgh/FSy/l0JK0wmll8Q==" saltValue="+JxzG0nteITrbGbmq+NF/g==" spinCount="100000" sheet="1" objects="1" scenarios="1"/>
  <mergeCells count="11">
    <mergeCell ref="B8:E8"/>
    <mergeCell ref="G1:H1"/>
    <mergeCell ref="I1:J1"/>
    <mergeCell ref="A2:E2"/>
    <mergeCell ref="B6:E6"/>
    <mergeCell ref="B7:E7"/>
    <mergeCell ref="B9:E9"/>
    <mergeCell ref="C10:E10"/>
    <mergeCell ref="B11:E11"/>
    <mergeCell ref="C12:D12"/>
    <mergeCell ref="A88:N89"/>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0F20D24-9587-48A2-AC89-601A85A82403}">
          <x14:formula1>
            <xm:f>'Lookup values'!$O$3:$O$90</xm:f>
          </x14:formula1>
          <xm:sqref>B49</xm:sqref>
        </x14:dataValidation>
        <x14:dataValidation type="list" allowBlank="1" showInputMessage="1" showErrorMessage="1" xr:uid="{CA25903F-1C91-4432-BAC0-AEAA7E4187F1}">
          <x14:formula1>
            <xm:f>'Lookup values'!$O$3:O$90</xm:f>
          </x14:formula1>
          <xm:sqref>B50:B52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28D76-DABF-49AA-9BC3-DB0BBF104865}">
  <sheetPr>
    <tabColor rgb="FFD8E4BC"/>
    <pageSetUpPr fitToPage="1"/>
  </sheetPr>
  <dimension ref="A1:X55"/>
  <sheetViews>
    <sheetView zoomScale="85" zoomScaleNormal="85" workbookViewId="0">
      <selection activeCell="D2" sqref="D2:G2"/>
    </sheetView>
  </sheetViews>
  <sheetFormatPr defaultRowHeight="15" x14ac:dyDescent="0.2"/>
  <cols>
    <col min="1" max="1" width="1.5703125" style="4" customWidth="1"/>
    <col min="2" max="2" width="10.5703125" style="4" customWidth="1"/>
    <col min="3" max="3" width="25.5703125" style="4" customWidth="1"/>
    <col min="4" max="4" width="14.5703125" style="4" customWidth="1"/>
    <col min="5" max="5" width="15.140625" style="4" customWidth="1"/>
    <col min="6" max="6" width="14.5703125" style="4" customWidth="1"/>
    <col min="7" max="7" width="14.140625" style="4" customWidth="1"/>
    <col min="8" max="8" width="6.42578125" style="4" customWidth="1"/>
    <col min="9" max="9" width="10.5703125" style="4" customWidth="1"/>
    <col min="10" max="10" width="25.5703125" style="4" customWidth="1"/>
    <col min="11" max="14" width="13.5703125" style="4" customWidth="1"/>
    <col min="15" max="15" width="8.5703125" style="4" customWidth="1"/>
    <col min="16" max="16" width="10.5703125" style="4" customWidth="1"/>
    <col min="17" max="17" width="9.28515625" style="4" customWidth="1"/>
    <col min="18" max="18" width="20.42578125" style="4" customWidth="1"/>
    <col min="19" max="19" width="13.85546875" style="4" customWidth="1"/>
    <col min="20" max="24" width="8.7109375" style="4" customWidth="1"/>
    <col min="25" max="16384" width="9.140625" style="4"/>
  </cols>
  <sheetData>
    <row r="1" spans="1:21" ht="6" customHeight="1" thickBot="1" x14ac:dyDescent="0.25">
      <c r="A1" s="59"/>
      <c r="B1" s="60"/>
      <c r="C1" s="60"/>
      <c r="D1" s="60"/>
      <c r="E1" s="60"/>
      <c r="F1" s="60"/>
      <c r="G1" s="60"/>
      <c r="H1" s="60"/>
      <c r="I1" s="60"/>
      <c r="J1" s="60"/>
      <c r="K1" s="60"/>
      <c r="L1" s="60"/>
      <c r="M1" s="60"/>
      <c r="N1" s="60"/>
      <c r="O1" s="60"/>
    </row>
    <row r="2" spans="1:21" x14ac:dyDescent="0.2">
      <c r="A2" s="61"/>
      <c r="B2" s="86" t="s">
        <v>0</v>
      </c>
      <c r="C2" s="62"/>
      <c r="D2" s="601" t="str">
        <f>'Planning Stratum2_Species'!B5</f>
        <v>&lt;Enter project name&gt;</v>
      </c>
      <c r="E2" s="601"/>
      <c r="F2" s="601"/>
      <c r="G2" s="602"/>
      <c r="I2" s="603" t="s">
        <v>1</v>
      </c>
      <c r="J2" s="604"/>
      <c r="K2" s="605"/>
      <c r="U2" s="63"/>
    </row>
    <row r="3" spans="1:21" ht="15.75" thickBot="1" x14ac:dyDescent="0.25">
      <c r="A3" s="61"/>
      <c r="B3" s="87" t="s">
        <v>2</v>
      </c>
      <c r="C3" s="64"/>
      <c r="D3" s="606" t="str">
        <f>'Planning Stratum2_Species'!B8</f>
        <v>&lt;Enter stratum number&gt;</v>
      </c>
      <c r="E3" s="606"/>
      <c r="F3" s="606"/>
      <c r="G3" s="607"/>
      <c r="I3" s="608" t="s">
        <v>175</v>
      </c>
      <c r="J3" s="609"/>
      <c r="K3" s="610"/>
    </row>
    <row r="4" spans="1:21" x14ac:dyDescent="0.2">
      <c r="A4" s="61"/>
      <c r="B4" s="65" t="s">
        <v>4</v>
      </c>
      <c r="C4" s="64"/>
      <c r="D4" s="611">
        <f>'Planning Stratum2_Species'!B10</f>
        <v>2</v>
      </c>
      <c r="E4" s="611"/>
      <c r="F4" s="611"/>
      <c r="G4" s="612"/>
    </row>
    <row r="5" spans="1:21" ht="15.75" x14ac:dyDescent="0.2">
      <c r="A5" s="61"/>
      <c r="B5" s="65" t="s">
        <v>5</v>
      </c>
      <c r="C5" s="65"/>
      <c r="D5" s="66">
        <f>'Planning Stratum2_Species'!B12</f>
        <v>5.8</v>
      </c>
      <c r="E5" s="257" t="s">
        <v>6</v>
      </c>
      <c r="F5" s="67"/>
      <c r="G5" s="162">
        <f>'Planning Stratum2_Species'!E12</f>
        <v>0</v>
      </c>
      <c r="H5" s="68"/>
      <c r="I5" s="68"/>
    </row>
    <row r="6" spans="1:21" x14ac:dyDescent="0.2">
      <c r="A6" s="61"/>
      <c r="B6" s="87" t="s">
        <v>7</v>
      </c>
      <c r="C6" s="64"/>
      <c r="D6" s="599">
        <f>'Planning Stratum2_Species'!B11</f>
        <v>10</v>
      </c>
      <c r="E6" s="599"/>
      <c r="F6" s="599"/>
      <c r="G6" s="600"/>
      <c r="N6" s="69"/>
      <c r="T6" s="69"/>
    </row>
    <row r="7" spans="1:21" x14ac:dyDescent="0.2">
      <c r="A7" s="61"/>
      <c r="B7" s="87" t="s">
        <v>176</v>
      </c>
      <c r="C7" s="64"/>
      <c r="D7" s="611">
        <f>'Planning Stratum2_Species'!B13</f>
        <v>1.0568317686676064E-2</v>
      </c>
      <c r="E7" s="611"/>
      <c r="F7" s="611"/>
      <c r="G7" s="612"/>
      <c r="N7" s="69"/>
      <c r="T7" s="69"/>
    </row>
    <row r="8" spans="1:21" ht="15.75" thickBot="1" x14ac:dyDescent="0.25">
      <c r="A8" s="61"/>
      <c r="B8" s="163" t="s">
        <v>177</v>
      </c>
      <c r="C8" s="70"/>
      <c r="D8" s="665">
        <f>D7*D6</f>
        <v>0.10568317686676064</v>
      </c>
      <c r="E8" s="665"/>
      <c r="F8" s="665"/>
      <c r="G8" s="666"/>
    </row>
    <row r="9" spans="1:21" ht="15" customHeight="1" thickBot="1" x14ac:dyDescent="0.3">
      <c r="A9" s="61"/>
      <c r="B9" s="1"/>
    </row>
    <row r="10" spans="1:21" s="6" customFormat="1" ht="35.25" customHeight="1" x14ac:dyDescent="0.25">
      <c r="A10" s="90"/>
      <c r="B10" s="590" t="s">
        <v>8</v>
      </c>
      <c r="C10" s="591"/>
      <c r="D10" s="591"/>
      <c r="E10" s="591"/>
      <c r="F10" s="591"/>
      <c r="G10" s="592"/>
      <c r="I10" s="590" t="s">
        <v>9</v>
      </c>
      <c r="J10" s="591"/>
      <c r="K10" s="591"/>
      <c r="L10" s="591"/>
      <c r="M10" s="591"/>
      <c r="N10" s="592"/>
      <c r="O10" s="91"/>
    </row>
    <row r="11" spans="1:21" ht="31.5" customHeight="1" x14ac:dyDescent="0.2">
      <c r="A11" s="61"/>
      <c r="B11" s="667" t="s">
        <v>10</v>
      </c>
      <c r="C11" s="664" t="s">
        <v>11</v>
      </c>
      <c r="D11" s="664" t="s">
        <v>12</v>
      </c>
      <c r="E11" s="658" t="s">
        <v>13</v>
      </c>
      <c r="F11" s="659"/>
      <c r="G11" s="660"/>
      <c r="I11" s="667" t="s">
        <v>10</v>
      </c>
      <c r="J11" s="664" t="s">
        <v>14</v>
      </c>
      <c r="K11" s="664" t="s">
        <v>12</v>
      </c>
      <c r="L11" s="661" t="s">
        <v>15</v>
      </c>
      <c r="M11" s="662"/>
      <c r="N11" s="663"/>
    </row>
    <row r="12" spans="1:21" ht="15" customHeight="1" x14ac:dyDescent="0.2">
      <c r="A12" s="61"/>
      <c r="B12" s="594"/>
      <c r="C12" s="595"/>
      <c r="D12" s="595"/>
      <c r="E12" s="94">
        <v>1</v>
      </c>
      <c r="F12" s="94">
        <v>2</v>
      </c>
      <c r="G12" s="95">
        <v>3</v>
      </c>
      <c r="I12" s="594"/>
      <c r="J12" s="595"/>
      <c r="K12" s="586"/>
      <c r="L12" s="94">
        <v>1</v>
      </c>
      <c r="M12" s="94">
        <v>2</v>
      </c>
      <c r="N12" s="95">
        <v>3</v>
      </c>
    </row>
    <row r="13" spans="1:21" x14ac:dyDescent="0.2">
      <c r="A13" s="61"/>
      <c r="B13" s="72">
        <v>1</v>
      </c>
      <c r="C13" s="73"/>
      <c r="D13" s="74"/>
      <c r="E13" s="75"/>
      <c r="F13" s="75"/>
      <c r="G13" s="76"/>
      <c r="I13" s="98">
        <v>1</v>
      </c>
      <c r="J13" s="96"/>
      <c r="K13" s="96"/>
      <c r="L13" s="96"/>
      <c r="M13" s="96"/>
      <c r="N13" s="97"/>
    </row>
    <row r="14" spans="1:21" x14ac:dyDescent="0.2">
      <c r="A14" s="61"/>
      <c r="B14" s="72">
        <v>2</v>
      </c>
      <c r="C14" s="73"/>
      <c r="D14" s="74"/>
      <c r="E14" s="75"/>
      <c r="F14" s="75"/>
      <c r="G14" s="76"/>
      <c r="I14" s="72">
        <v>2</v>
      </c>
      <c r="J14" s="74"/>
      <c r="K14" s="74"/>
      <c r="L14" s="74"/>
      <c r="M14" s="74"/>
      <c r="N14" s="77"/>
    </row>
    <row r="15" spans="1:21" x14ac:dyDescent="0.2">
      <c r="A15" s="61"/>
      <c r="B15" s="72">
        <v>3</v>
      </c>
      <c r="C15" s="73"/>
      <c r="D15" s="74"/>
      <c r="E15" s="75"/>
      <c r="F15" s="75"/>
      <c r="G15" s="76"/>
      <c r="I15" s="72">
        <v>3</v>
      </c>
      <c r="J15" s="74"/>
      <c r="K15" s="74"/>
      <c r="L15" s="74"/>
      <c r="M15" s="74"/>
      <c r="N15" s="77"/>
    </row>
    <row r="16" spans="1:21" x14ac:dyDescent="0.2">
      <c r="A16" s="61"/>
      <c r="B16" s="72">
        <v>4</v>
      </c>
      <c r="C16" s="73"/>
      <c r="D16" s="74"/>
      <c r="E16" s="75"/>
      <c r="F16" s="75"/>
      <c r="G16" s="76"/>
      <c r="I16" s="72">
        <v>4</v>
      </c>
      <c r="J16" s="74"/>
      <c r="K16" s="74"/>
      <c r="L16" s="74"/>
      <c r="M16" s="74"/>
      <c r="N16" s="77"/>
    </row>
    <row r="17" spans="1:14" x14ac:dyDescent="0.2">
      <c r="A17" s="61"/>
      <c r="B17" s="72">
        <v>5</v>
      </c>
      <c r="C17" s="73"/>
      <c r="D17" s="74"/>
      <c r="E17" s="75"/>
      <c r="F17" s="75"/>
      <c r="G17" s="76"/>
      <c r="I17" s="72">
        <v>5</v>
      </c>
      <c r="J17" s="74"/>
      <c r="K17" s="74"/>
      <c r="L17" s="74"/>
      <c r="M17" s="74"/>
      <c r="N17" s="77"/>
    </row>
    <row r="18" spans="1:14" x14ac:dyDescent="0.2">
      <c r="A18" s="61"/>
      <c r="B18" s="72">
        <v>6</v>
      </c>
      <c r="C18" s="73"/>
      <c r="D18" s="74"/>
      <c r="E18" s="75"/>
      <c r="F18" s="75"/>
      <c r="G18" s="76"/>
      <c r="I18" s="72">
        <v>6</v>
      </c>
      <c r="J18" s="74"/>
      <c r="K18" s="74"/>
      <c r="L18" s="74"/>
      <c r="M18" s="74"/>
      <c r="N18" s="77"/>
    </row>
    <row r="19" spans="1:14" x14ac:dyDescent="0.2">
      <c r="A19" s="61"/>
      <c r="B19" s="72">
        <v>7</v>
      </c>
      <c r="C19" s="73"/>
      <c r="D19" s="74"/>
      <c r="E19" s="75"/>
      <c r="F19" s="75"/>
      <c r="G19" s="76"/>
      <c r="I19" s="72">
        <v>7</v>
      </c>
      <c r="J19" s="74"/>
      <c r="K19" s="74"/>
      <c r="L19" s="74"/>
      <c r="M19" s="74"/>
      <c r="N19" s="77"/>
    </row>
    <row r="20" spans="1:14" x14ac:dyDescent="0.2">
      <c r="A20" s="61"/>
      <c r="B20" s="72">
        <v>8</v>
      </c>
      <c r="C20" s="73"/>
      <c r="D20" s="74"/>
      <c r="E20" s="75"/>
      <c r="F20" s="75"/>
      <c r="G20" s="76"/>
      <c r="I20" s="72">
        <v>8</v>
      </c>
      <c r="J20" s="74"/>
      <c r="K20" s="74"/>
      <c r="L20" s="74"/>
      <c r="M20" s="74"/>
      <c r="N20" s="77"/>
    </row>
    <row r="21" spans="1:14" x14ac:dyDescent="0.2">
      <c r="A21" s="61"/>
      <c r="B21" s="72">
        <v>9</v>
      </c>
      <c r="C21" s="73"/>
      <c r="D21" s="74"/>
      <c r="E21" s="75"/>
      <c r="F21" s="75"/>
      <c r="G21" s="76"/>
      <c r="I21" s="72">
        <v>9</v>
      </c>
      <c r="J21" s="74"/>
      <c r="K21" s="74"/>
      <c r="L21" s="74"/>
      <c r="M21" s="74"/>
      <c r="N21" s="77"/>
    </row>
    <row r="22" spans="1:14" x14ac:dyDescent="0.2">
      <c r="A22" s="61"/>
      <c r="B22" s="72">
        <v>10</v>
      </c>
      <c r="C22" s="73"/>
      <c r="D22" s="74"/>
      <c r="E22" s="75"/>
      <c r="F22" s="75"/>
      <c r="G22" s="76"/>
      <c r="I22" s="72">
        <v>10</v>
      </c>
      <c r="J22" s="74"/>
      <c r="K22" s="74"/>
      <c r="L22" s="74"/>
      <c r="M22" s="74"/>
      <c r="N22" s="77"/>
    </row>
    <row r="23" spans="1:14" x14ac:dyDescent="0.2">
      <c r="A23" s="61"/>
      <c r="B23" s="72">
        <v>11</v>
      </c>
      <c r="C23" s="73"/>
      <c r="D23" s="74"/>
      <c r="E23" s="75"/>
      <c r="F23" s="75"/>
      <c r="G23" s="76"/>
      <c r="I23" s="72">
        <v>11</v>
      </c>
      <c r="J23" s="74"/>
      <c r="K23" s="74"/>
      <c r="L23" s="74"/>
      <c r="M23" s="74"/>
      <c r="N23" s="77"/>
    </row>
    <row r="24" spans="1:14" x14ac:dyDescent="0.2">
      <c r="A24" s="61"/>
      <c r="B24" s="72">
        <v>12</v>
      </c>
      <c r="C24" s="73"/>
      <c r="D24" s="74"/>
      <c r="E24" s="75"/>
      <c r="F24" s="75"/>
      <c r="G24" s="76"/>
      <c r="I24" s="72">
        <v>12</v>
      </c>
      <c r="J24" s="74"/>
      <c r="K24" s="74"/>
      <c r="L24" s="74"/>
      <c r="M24" s="74"/>
      <c r="N24" s="77"/>
    </row>
    <row r="25" spans="1:14" x14ac:dyDescent="0.2">
      <c r="A25" s="61"/>
      <c r="B25" s="72">
        <v>13</v>
      </c>
      <c r="C25" s="73"/>
      <c r="D25" s="74"/>
      <c r="E25" s="75"/>
      <c r="F25" s="75"/>
      <c r="G25" s="76"/>
      <c r="I25" s="72">
        <v>13</v>
      </c>
      <c r="J25" s="74"/>
      <c r="K25" s="74"/>
      <c r="L25" s="74"/>
      <c r="M25" s="74"/>
      <c r="N25" s="77"/>
    </row>
    <row r="26" spans="1:14" x14ac:dyDescent="0.2">
      <c r="A26" s="61"/>
      <c r="B26" s="72">
        <v>14</v>
      </c>
      <c r="C26" s="73"/>
      <c r="D26" s="74"/>
      <c r="E26" s="75"/>
      <c r="F26" s="75"/>
      <c r="G26" s="76"/>
      <c r="I26" s="72">
        <v>14</v>
      </c>
      <c r="J26" s="74"/>
      <c r="K26" s="74"/>
      <c r="L26" s="74"/>
      <c r="M26" s="74"/>
      <c r="N26" s="77"/>
    </row>
    <row r="27" spans="1:14" x14ac:dyDescent="0.2">
      <c r="A27" s="61"/>
      <c r="B27" s="72">
        <v>15</v>
      </c>
      <c r="C27" s="73"/>
      <c r="D27" s="74"/>
      <c r="E27" s="75"/>
      <c r="F27" s="75"/>
      <c r="G27" s="76"/>
      <c r="I27" s="72">
        <v>15</v>
      </c>
      <c r="J27" s="74"/>
      <c r="K27" s="74"/>
      <c r="L27" s="74"/>
      <c r="M27" s="74"/>
      <c r="N27" s="77"/>
    </row>
    <row r="28" spans="1:14" x14ac:dyDescent="0.2">
      <c r="A28" s="61"/>
      <c r="B28" s="72">
        <v>16</v>
      </c>
      <c r="C28" s="73"/>
      <c r="D28" s="74"/>
      <c r="E28" s="75"/>
      <c r="F28" s="75"/>
      <c r="G28" s="76"/>
      <c r="I28" s="72">
        <v>16</v>
      </c>
      <c r="J28" s="74"/>
      <c r="K28" s="74"/>
      <c r="L28" s="74"/>
      <c r="M28" s="74"/>
      <c r="N28" s="77"/>
    </row>
    <row r="29" spans="1:14" x14ac:dyDescent="0.2">
      <c r="A29" s="61"/>
      <c r="B29" s="72">
        <v>17</v>
      </c>
      <c r="C29" s="73"/>
      <c r="D29" s="74"/>
      <c r="E29" s="75"/>
      <c r="F29" s="75"/>
      <c r="G29" s="76"/>
      <c r="I29" s="72">
        <v>17</v>
      </c>
      <c r="J29" s="74"/>
      <c r="K29" s="74"/>
      <c r="L29" s="74"/>
      <c r="M29" s="74"/>
      <c r="N29" s="77"/>
    </row>
    <row r="30" spans="1:14" x14ac:dyDescent="0.2">
      <c r="A30" s="61"/>
      <c r="B30" s="72">
        <v>18</v>
      </c>
      <c r="C30" s="73"/>
      <c r="D30" s="74"/>
      <c r="E30" s="75"/>
      <c r="F30" s="75"/>
      <c r="G30" s="76"/>
      <c r="I30" s="72">
        <v>18</v>
      </c>
      <c r="J30" s="74"/>
      <c r="K30" s="74"/>
      <c r="L30" s="74"/>
      <c r="M30" s="74"/>
      <c r="N30" s="77"/>
    </row>
    <row r="31" spans="1:14" x14ac:dyDescent="0.2">
      <c r="A31" s="61"/>
      <c r="B31" s="72">
        <v>19</v>
      </c>
      <c r="C31" s="73"/>
      <c r="D31" s="74"/>
      <c r="E31" s="75"/>
      <c r="F31" s="75"/>
      <c r="G31" s="76"/>
      <c r="I31" s="72">
        <v>19</v>
      </c>
      <c r="J31" s="74"/>
      <c r="K31" s="74"/>
      <c r="L31" s="74"/>
      <c r="M31" s="74"/>
      <c r="N31" s="77"/>
    </row>
    <row r="32" spans="1:14" x14ac:dyDescent="0.2">
      <c r="A32" s="61"/>
      <c r="B32" s="72">
        <v>20</v>
      </c>
      <c r="C32" s="73"/>
      <c r="D32" s="74"/>
      <c r="E32" s="75"/>
      <c r="F32" s="75"/>
      <c r="G32" s="76"/>
      <c r="I32" s="72">
        <v>20</v>
      </c>
      <c r="J32" s="74"/>
      <c r="K32" s="74"/>
      <c r="L32" s="74"/>
      <c r="M32" s="74"/>
      <c r="N32" s="77"/>
    </row>
    <row r="33" spans="1:24" x14ac:dyDescent="0.2">
      <c r="A33" s="61"/>
      <c r="B33" s="72">
        <v>21</v>
      </c>
      <c r="C33" s="73"/>
      <c r="D33" s="74"/>
      <c r="E33" s="75"/>
      <c r="F33" s="75"/>
      <c r="G33" s="76"/>
      <c r="I33" s="72">
        <v>21</v>
      </c>
      <c r="J33" s="74"/>
      <c r="K33" s="74"/>
      <c r="L33" s="74"/>
      <c r="M33" s="74"/>
      <c r="N33" s="77"/>
    </row>
    <row r="34" spans="1:24" x14ac:dyDescent="0.2">
      <c r="A34" s="61"/>
      <c r="B34" s="72">
        <v>22</v>
      </c>
      <c r="C34" s="73"/>
      <c r="D34" s="74"/>
      <c r="E34" s="75"/>
      <c r="F34" s="75"/>
      <c r="G34" s="76"/>
      <c r="I34" s="72">
        <v>22</v>
      </c>
      <c r="J34" s="74"/>
      <c r="K34" s="74"/>
      <c r="L34" s="74"/>
      <c r="M34" s="74"/>
      <c r="N34" s="77"/>
    </row>
    <row r="35" spans="1:24" x14ac:dyDescent="0.2">
      <c r="A35" s="61"/>
      <c r="B35" s="72">
        <v>23</v>
      </c>
      <c r="C35" s="73"/>
      <c r="D35" s="74"/>
      <c r="E35" s="75"/>
      <c r="F35" s="75"/>
      <c r="G35" s="76"/>
      <c r="I35" s="72">
        <v>23</v>
      </c>
      <c r="J35" s="74"/>
      <c r="K35" s="74"/>
      <c r="L35" s="74"/>
      <c r="M35" s="74"/>
      <c r="N35" s="77"/>
    </row>
    <row r="36" spans="1:24" x14ac:dyDescent="0.2">
      <c r="A36" s="61"/>
      <c r="B36" s="72">
        <v>24</v>
      </c>
      <c r="C36" s="73"/>
      <c r="D36" s="74"/>
      <c r="E36" s="75"/>
      <c r="F36" s="75"/>
      <c r="G36" s="76"/>
      <c r="I36" s="72">
        <v>24</v>
      </c>
      <c r="J36" s="74"/>
      <c r="K36" s="74"/>
      <c r="L36" s="74"/>
      <c r="M36" s="74"/>
      <c r="N36" s="77"/>
    </row>
    <row r="37" spans="1:24" x14ac:dyDescent="0.2">
      <c r="A37" s="61"/>
      <c r="B37" s="72">
        <v>25</v>
      </c>
      <c r="C37" s="73"/>
      <c r="D37" s="74"/>
      <c r="E37" s="75"/>
      <c r="F37" s="75"/>
      <c r="G37" s="76"/>
      <c r="I37" s="72">
        <v>25</v>
      </c>
      <c r="J37" s="74"/>
      <c r="K37" s="74"/>
      <c r="L37" s="74"/>
      <c r="M37" s="74"/>
      <c r="N37" s="77"/>
    </row>
    <row r="38" spans="1:24" x14ac:dyDescent="0.2">
      <c r="A38" s="61"/>
      <c r="B38" s="72">
        <v>26</v>
      </c>
      <c r="C38" s="73"/>
      <c r="D38" s="74"/>
      <c r="E38" s="75"/>
      <c r="F38" s="75"/>
      <c r="G38" s="76"/>
      <c r="I38" s="72">
        <v>26</v>
      </c>
      <c r="J38" s="74"/>
      <c r="K38" s="74"/>
      <c r="L38" s="74"/>
      <c r="M38" s="74"/>
      <c r="N38" s="77"/>
    </row>
    <row r="39" spans="1:24" x14ac:dyDescent="0.2">
      <c r="A39" s="61"/>
      <c r="B39" s="72">
        <v>27</v>
      </c>
      <c r="C39" s="73"/>
      <c r="D39" s="74"/>
      <c r="E39" s="75"/>
      <c r="F39" s="75"/>
      <c r="G39" s="76"/>
      <c r="I39" s="72">
        <v>27</v>
      </c>
      <c r="J39" s="74"/>
      <c r="K39" s="74"/>
      <c r="L39" s="74"/>
      <c r="M39" s="74"/>
      <c r="N39" s="77"/>
    </row>
    <row r="40" spans="1:24" x14ac:dyDescent="0.2">
      <c r="A40" s="61"/>
      <c r="B40" s="72">
        <v>28</v>
      </c>
      <c r="C40" s="73"/>
      <c r="D40" s="74"/>
      <c r="E40" s="75"/>
      <c r="F40" s="75"/>
      <c r="G40" s="76"/>
      <c r="I40" s="72">
        <v>28</v>
      </c>
      <c r="J40" s="74"/>
      <c r="K40" s="74"/>
      <c r="L40" s="74"/>
      <c r="M40" s="74"/>
      <c r="N40" s="77"/>
    </row>
    <row r="41" spans="1:24" x14ac:dyDescent="0.2">
      <c r="A41" s="61"/>
      <c r="B41" s="93">
        <v>29</v>
      </c>
      <c r="C41" s="73"/>
      <c r="D41" s="74"/>
      <c r="E41" s="75"/>
      <c r="F41" s="75"/>
      <c r="G41" s="76"/>
      <c r="I41" s="72">
        <v>29</v>
      </c>
      <c r="J41" s="74"/>
      <c r="K41" s="74"/>
      <c r="L41" s="74"/>
      <c r="M41" s="74"/>
      <c r="N41" s="77"/>
    </row>
    <row r="42" spans="1:24" ht="15.75" thickBot="1" x14ac:dyDescent="0.25">
      <c r="A42" s="61"/>
      <c r="B42" s="78">
        <v>30</v>
      </c>
      <c r="C42" s="92"/>
      <c r="D42" s="80"/>
      <c r="E42" s="81"/>
      <c r="F42" s="81"/>
      <c r="G42" s="82"/>
      <c r="I42" s="78">
        <v>30</v>
      </c>
      <c r="J42" s="80"/>
      <c r="K42" s="80"/>
      <c r="L42" s="80"/>
      <c r="M42" s="80"/>
      <c r="N42" s="83"/>
    </row>
    <row r="43" spans="1:24" ht="7.5" customHeight="1" thickBot="1" x14ac:dyDescent="0.25">
      <c r="A43" s="61"/>
      <c r="B43" s="23"/>
      <c r="C43" s="84"/>
      <c r="D43" s="23"/>
      <c r="E43" s="85"/>
      <c r="F43" s="85"/>
      <c r="G43" s="85"/>
      <c r="I43" s="23"/>
      <c r="J43" s="23"/>
      <c r="K43" s="23"/>
      <c r="L43" s="23"/>
      <c r="M43" s="23"/>
      <c r="N43" s="23"/>
    </row>
    <row r="44" spans="1:24" ht="24.95" customHeight="1" thickBot="1" x14ac:dyDescent="0.25">
      <c r="A44" s="60"/>
      <c r="B44" s="60"/>
      <c r="C44" s="60"/>
      <c r="D44" s="60"/>
      <c r="E44" s="60"/>
      <c r="F44" s="60"/>
      <c r="G44" s="60"/>
      <c r="H44" s="60"/>
      <c r="I44" s="60"/>
      <c r="J44" s="60"/>
      <c r="K44" s="60"/>
      <c r="L44" s="60"/>
      <c r="M44" s="60"/>
      <c r="N44" s="60"/>
      <c r="O44" s="60"/>
      <c r="P44" s="60"/>
      <c r="Q44" s="60"/>
      <c r="R44" s="60"/>
      <c r="S44" s="60"/>
    </row>
    <row r="45" spans="1:24" s="6" customFormat="1" ht="24.95" customHeight="1" thickBot="1" x14ac:dyDescent="0.3">
      <c r="B45" s="264" t="s">
        <v>178</v>
      </c>
      <c r="C45" s="267"/>
      <c r="D45" s="265"/>
      <c r="E45" s="265"/>
      <c r="F45" s="265"/>
      <c r="G45" s="265"/>
      <c r="H45" s="265"/>
      <c r="I45" s="265"/>
      <c r="J45" s="265"/>
      <c r="K45" s="265"/>
      <c r="L45" s="265"/>
      <c r="M45" s="265"/>
      <c r="N45" s="265"/>
      <c r="O45" s="265"/>
      <c r="P45" s="265"/>
      <c r="Q45" s="265"/>
      <c r="R45" s="265"/>
      <c r="S45" s="266"/>
    </row>
    <row r="46" spans="1:24" s="6" customFormat="1" ht="24.95" customHeight="1" x14ac:dyDescent="0.25">
      <c r="B46" s="105" t="s">
        <v>179</v>
      </c>
      <c r="C46" s="106"/>
      <c r="D46" s="106"/>
      <c r="E46" s="106"/>
      <c r="F46" s="107"/>
      <c r="G46" s="108">
        <f>COUNT(E13:G42)</f>
        <v>0</v>
      </c>
      <c r="H46" s="5"/>
      <c r="I46" s="105" t="s">
        <v>180</v>
      </c>
      <c r="J46" s="106"/>
      <c r="K46" s="106"/>
      <c r="L46" s="106"/>
      <c r="M46" s="107"/>
      <c r="N46" s="108">
        <f>COUNT(L13:N42)</f>
        <v>0</v>
      </c>
      <c r="P46" s="249" t="s">
        <v>181</v>
      </c>
      <c r="Q46" s="250"/>
      <c r="R46" s="250"/>
      <c r="S46" s="251">
        <f>G52+N52</f>
        <v>0</v>
      </c>
      <c r="T46" s="5"/>
      <c r="U46" s="5"/>
      <c r="V46" s="5"/>
      <c r="W46" s="5"/>
      <c r="X46" s="5"/>
    </row>
    <row r="47" spans="1:24" s="6" customFormat="1" ht="24.95" customHeight="1" thickBot="1" x14ac:dyDescent="0.3">
      <c r="B47" s="109" t="s">
        <v>182</v>
      </c>
      <c r="C47" s="110"/>
      <c r="D47" s="110"/>
      <c r="E47" s="110"/>
      <c r="F47" s="111"/>
      <c r="G47" s="112">
        <f>SUM(E13:G42)</f>
        <v>0</v>
      </c>
      <c r="I47" s="109" t="s">
        <v>183</v>
      </c>
      <c r="J47" s="110"/>
      <c r="K47" s="110"/>
      <c r="L47" s="110"/>
      <c r="M47" s="111"/>
      <c r="N47" s="113">
        <f>SUM(L13:N42)</f>
        <v>0</v>
      </c>
      <c r="P47" s="252" t="s">
        <v>184</v>
      </c>
      <c r="Q47" s="253"/>
      <c r="R47" s="253"/>
      <c r="S47" s="248">
        <f>G53+N53</f>
        <v>0</v>
      </c>
    </row>
    <row r="48" spans="1:24" s="6" customFormat="1" ht="24.95" customHeight="1" x14ac:dyDescent="0.25">
      <c r="B48" s="109" t="s">
        <v>185</v>
      </c>
      <c r="C48" s="110"/>
      <c r="D48" s="110"/>
      <c r="E48" s="110"/>
      <c r="F48" s="111"/>
      <c r="G48" s="240">
        <f>IF(G46&gt;0,ROUND(G47/G46,0),0)</f>
        <v>0</v>
      </c>
      <c r="I48" s="109" t="s">
        <v>186</v>
      </c>
      <c r="J48" s="110"/>
      <c r="K48" s="110"/>
      <c r="L48" s="110"/>
      <c r="M48" s="111"/>
      <c r="N48" s="240">
        <f>IF(N46&gt;0,ROUND(N47/N46,0),0)</f>
        <v>0</v>
      </c>
      <c r="P48" s="91"/>
    </row>
    <row r="49" spans="2:14" s="6" customFormat="1" ht="24.95" customHeight="1" x14ac:dyDescent="0.25">
      <c r="B49" s="109" t="s">
        <v>187</v>
      </c>
      <c r="C49" s="110"/>
      <c r="D49" s="110"/>
      <c r="E49" s="110"/>
      <c r="F49" s="111"/>
      <c r="G49" s="113">
        <f>SUM(D13:D42)</f>
        <v>0</v>
      </c>
      <c r="I49" s="109" t="s">
        <v>188</v>
      </c>
      <c r="J49" s="110"/>
      <c r="K49" s="110"/>
      <c r="L49" s="110"/>
      <c r="M49" s="111"/>
      <c r="N49" s="113">
        <f>SUM(K13:K42)</f>
        <v>0</v>
      </c>
    </row>
    <row r="50" spans="2:14" s="6" customFormat="1" ht="24.95" customHeight="1" x14ac:dyDescent="0.25">
      <c r="B50" s="109" t="s">
        <v>189</v>
      </c>
      <c r="C50" s="110"/>
      <c r="D50" s="110"/>
      <c r="E50" s="110"/>
      <c r="F50" s="111"/>
      <c r="G50" s="112">
        <f>G49/D8</f>
        <v>0</v>
      </c>
      <c r="I50" s="109" t="s">
        <v>190</v>
      </c>
      <c r="J50" s="110"/>
      <c r="K50" s="110"/>
      <c r="L50" s="110"/>
      <c r="M50" s="111"/>
      <c r="N50" s="112">
        <f>N49/D8</f>
        <v>0</v>
      </c>
    </row>
    <row r="51" spans="2:14" s="6" customFormat="1" ht="24.95" customHeight="1" x14ac:dyDescent="0.25">
      <c r="B51" s="109" t="s">
        <v>191</v>
      </c>
      <c r="C51" s="110"/>
      <c r="D51" s="110"/>
      <c r="E51" s="110"/>
      <c r="F51" s="111"/>
      <c r="G51" s="112">
        <f>G50*D4</f>
        <v>0</v>
      </c>
      <c r="I51" s="109" t="s">
        <v>192</v>
      </c>
      <c r="J51" s="110"/>
      <c r="K51" s="110"/>
      <c r="L51" s="110"/>
      <c r="M51" s="111"/>
      <c r="N51" s="112">
        <f>N50*D4</f>
        <v>0</v>
      </c>
    </row>
    <row r="52" spans="2:14" s="6" customFormat="1" ht="24.95" customHeight="1" x14ac:dyDescent="0.25">
      <c r="B52" s="109" t="s">
        <v>193</v>
      </c>
      <c r="C52" s="110"/>
      <c r="D52" s="110"/>
      <c r="E52" s="110"/>
      <c r="F52" s="111"/>
      <c r="G52" s="255">
        <f>IF(G51&gt;0,VLOOKUP(G48,'Lookup values'!B4:C53,2,FALSE)*G51/1000,0)</f>
        <v>0</v>
      </c>
      <c r="I52" s="109" t="s">
        <v>194</v>
      </c>
      <c r="J52" s="114"/>
      <c r="K52" s="114"/>
      <c r="L52" s="114"/>
      <c r="M52" s="111"/>
      <c r="N52" s="254">
        <f>IF(N51&gt;0,VLOOKUP(N48,'Lookup values'!E4:F53,2,FALSE)*N51/1000,0)</f>
        <v>0</v>
      </c>
    </row>
    <row r="53" spans="2:14" s="6" customFormat="1" ht="24.95" customHeight="1" thickBot="1" x14ac:dyDescent="0.3">
      <c r="B53" s="167" t="s">
        <v>195</v>
      </c>
      <c r="C53" s="168"/>
      <c r="D53" s="168"/>
      <c r="E53" s="168"/>
      <c r="F53" s="115"/>
      <c r="G53" s="246">
        <f>G52*44/12</f>
        <v>0</v>
      </c>
      <c r="I53" s="167" t="s">
        <v>196</v>
      </c>
      <c r="J53" s="116"/>
      <c r="K53" s="116"/>
      <c r="L53" s="116"/>
      <c r="M53" s="115"/>
      <c r="N53" s="248">
        <f>N52*44/12</f>
        <v>0</v>
      </c>
    </row>
    <row r="54" spans="2:14" ht="15.75" x14ac:dyDescent="0.25">
      <c r="B54" s="89"/>
      <c r="C54" s="14"/>
      <c r="J54" s="71"/>
    </row>
    <row r="55" spans="2:14" ht="15.75" x14ac:dyDescent="0.25">
      <c r="J55" s="71"/>
    </row>
  </sheetData>
  <sheetProtection algorithmName="SHA-512" hashValue="zKCAakO/NziTmSr4vRMEkT7LFsQaaBqIJ8em8QB5IgzTX9AmwmBpj5ul3GRvobp3gVE1hgL91ZOwTGSdZSEe6A==" saltValue="HGmrlb2nVu6gKPV0hTXyKg==" spinCount="100000" sheet="1" objects="1" scenarios="1"/>
  <mergeCells count="18">
    <mergeCell ref="D6:G6"/>
    <mergeCell ref="D2:G2"/>
    <mergeCell ref="I2:K2"/>
    <mergeCell ref="D3:G3"/>
    <mergeCell ref="I3:K3"/>
    <mergeCell ref="D4:G4"/>
    <mergeCell ref="K11:K12"/>
    <mergeCell ref="L11:N11"/>
    <mergeCell ref="D7:G7"/>
    <mergeCell ref="D8:G8"/>
    <mergeCell ref="B10:G10"/>
    <mergeCell ref="I10:N10"/>
    <mergeCell ref="B11:B12"/>
    <mergeCell ref="C11:C12"/>
    <mergeCell ref="D11:D12"/>
    <mergeCell ref="E11:G11"/>
    <mergeCell ref="I11:I12"/>
    <mergeCell ref="J11:J12"/>
  </mergeCells>
  <conditionalFormatting sqref="E13:G43">
    <cfRule type="cellIs" dxfId="17" priority="3" operator="lessThan">
      <formula>0</formula>
    </cfRule>
    <cfRule type="cellIs" dxfId="16" priority="4" operator="greaterThan">
      <formula>50</formula>
    </cfRule>
  </conditionalFormatting>
  <conditionalFormatting sqref="L13:N43">
    <cfRule type="cellIs" dxfId="15" priority="1" operator="lessThan">
      <formula>0</formula>
    </cfRule>
    <cfRule type="cellIs" dxfId="14" priority="2" operator="greaterThan">
      <formula>50</formula>
    </cfRule>
  </conditionalFormatting>
  <pageMargins left="0.23622047244094491" right="0.23622047244094491" top="0.74803149606299213" bottom="0.74803149606299213" header="0.31496062992125984" footer="0.31496062992125984"/>
  <pageSetup paperSize="9" scale="8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3AA9-919F-4317-9327-60ED218147A3}">
  <sheetPr>
    <tabColor rgb="FFD8E4BC"/>
    <pageSetUpPr fitToPage="1"/>
  </sheetPr>
  <dimension ref="A1:S68"/>
  <sheetViews>
    <sheetView zoomScale="85" zoomScaleNormal="85" workbookViewId="0">
      <selection activeCell="D2" sqref="D2:G2"/>
    </sheetView>
  </sheetViews>
  <sheetFormatPr defaultRowHeight="15" x14ac:dyDescent="0.2"/>
  <cols>
    <col min="1" max="1" width="1.42578125" style="4" customWidth="1"/>
    <col min="2" max="2" width="10.5703125" style="4" customWidth="1"/>
    <col min="3" max="3" width="27.5703125" style="4" customWidth="1"/>
    <col min="4" max="4" width="13.85546875" style="4" customWidth="1"/>
    <col min="5" max="5" width="14.42578125" style="4" customWidth="1"/>
    <col min="6" max="6" width="15.7109375" style="4" customWidth="1"/>
    <col min="7" max="7" width="13.85546875" style="4" customWidth="1"/>
    <col min="8" max="8" width="4.7109375" style="4" customWidth="1"/>
    <col min="9" max="9" width="10.5703125" style="4" customWidth="1"/>
    <col min="10" max="10" width="25.42578125" style="4" customWidth="1"/>
    <col min="11" max="14" width="13.5703125" style="4" customWidth="1"/>
    <col min="15" max="15" width="8.5703125" style="4" customWidth="1"/>
    <col min="16" max="16" width="10.7109375" style="4" customWidth="1"/>
    <col min="17" max="17" width="9.28515625" style="4" customWidth="1"/>
    <col min="18" max="18" width="19.140625" style="4" customWidth="1"/>
    <col min="19" max="19" width="11.7109375" style="4" customWidth="1"/>
    <col min="20" max="16384" width="9.140625" style="4"/>
  </cols>
  <sheetData>
    <row r="1" spans="1:15" ht="6" customHeight="1" thickBot="1" x14ac:dyDescent="0.25">
      <c r="A1" s="59"/>
      <c r="B1" s="60"/>
      <c r="C1" s="60"/>
      <c r="D1" s="60"/>
      <c r="E1" s="60"/>
      <c r="F1" s="60"/>
      <c r="G1" s="60"/>
      <c r="H1" s="60"/>
      <c r="I1" s="60"/>
      <c r="J1" s="60"/>
      <c r="K1" s="60"/>
      <c r="L1" s="60"/>
      <c r="M1" s="60"/>
      <c r="N1" s="60"/>
      <c r="O1" s="60"/>
    </row>
    <row r="2" spans="1:15" x14ac:dyDescent="0.2">
      <c r="A2" s="61"/>
      <c r="B2" s="86" t="s">
        <v>0</v>
      </c>
      <c r="C2" s="62"/>
      <c r="D2" s="601" t="str">
        <f>'Planning Stratum2_Species'!B5</f>
        <v>&lt;Enter project name&gt;</v>
      </c>
      <c r="E2" s="601"/>
      <c r="F2" s="601"/>
      <c r="G2" s="602"/>
      <c r="I2" s="603" t="s">
        <v>16</v>
      </c>
      <c r="J2" s="604"/>
      <c r="K2" s="605"/>
    </row>
    <row r="3" spans="1:15" ht="15.75" thickBot="1" x14ac:dyDescent="0.25">
      <c r="A3" s="61"/>
      <c r="B3" s="87" t="s">
        <v>2</v>
      </c>
      <c r="C3" s="64"/>
      <c r="D3" s="606" t="str">
        <f>'Planning Stratum2_Species'!B8</f>
        <v>&lt;Enter stratum number&gt;</v>
      </c>
      <c r="E3" s="606"/>
      <c r="F3" s="606"/>
      <c r="G3" s="607"/>
      <c r="I3" s="608" t="s">
        <v>175</v>
      </c>
      <c r="J3" s="609"/>
      <c r="K3" s="610"/>
    </row>
    <row r="4" spans="1:15" x14ac:dyDescent="0.2">
      <c r="A4" s="61"/>
      <c r="B4" s="65" t="s">
        <v>4</v>
      </c>
      <c r="C4" s="64"/>
      <c r="D4" s="611">
        <f>'Planning Stratum2_Species'!B10</f>
        <v>2</v>
      </c>
      <c r="E4" s="611"/>
      <c r="F4" s="611"/>
      <c r="G4" s="612"/>
    </row>
    <row r="5" spans="1:15" ht="15.75" x14ac:dyDescent="0.2">
      <c r="A5" s="61"/>
      <c r="B5" s="65" t="s">
        <v>5</v>
      </c>
      <c r="C5" s="65"/>
      <c r="D5" s="66">
        <f>'Planning Stratum2_Species'!B12</f>
        <v>5.8</v>
      </c>
      <c r="E5" s="257" t="s">
        <v>6</v>
      </c>
      <c r="F5" s="67"/>
      <c r="G5" s="144">
        <f>'Planning Stratum2_Species'!E12</f>
        <v>0</v>
      </c>
    </row>
    <row r="6" spans="1:15" x14ac:dyDescent="0.2">
      <c r="A6" s="61"/>
      <c r="B6" s="87" t="s">
        <v>7</v>
      </c>
      <c r="C6" s="64"/>
      <c r="D6" s="599">
        <f>'Planning Stratum2_Species'!B11</f>
        <v>10</v>
      </c>
      <c r="E6" s="599"/>
      <c r="F6" s="599"/>
      <c r="G6" s="600"/>
    </row>
    <row r="7" spans="1:15" ht="15.75" x14ac:dyDescent="0.25">
      <c r="A7" s="61"/>
      <c r="B7" s="87" t="s">
        <v>176</v>
      </c>
      <c r="C7" s="64"/>
      <c r="D7" s="611">
        <f>'Planning Stratum2_Species'!B13</f>
        <v>1.0568317686676064E-2</v>
      </c>
      <c r="E7" s="611"/>
      <c r="F7" s="611"/>
      <c r="G7" s="612"/>
      <c r="K7" s="1"/>
    </row>
    <row r="8" spans="1:15" ht="16.5" thickBot="1" x14ac:dyDescent="0.3">
      <c r="A8" s="61"/>
      <c r="B8" s="163" t="s">
        <v>177</v>
      </c>
      <c r="C8" s="70"/>
      <c r="D8" s="665">
        <f>D7*D6</f>
        <v>0.10568317686676064</v>
      </c>
      <c r="E8" s="665"/>
      <c r="F8" s="665"/>
      <c r="G8" s="666"/>
      <c r="K8" s="1"/>
    </row>
    <row r="9" spans="1:15" ht="16.5" thickBot="1" x14ac:dyDescent="0.3">
      <c r="A9" s="61"/>
      <c r="B9" s="1"/>
      <c r="D9" s="99"/>
    </row>
    <row r="10" spans="1:15" s="12" customFormat="1" ht="31.5" customHeight="1" x14ac:dyDescent="0.25">
      <c r="A10" s="100"/>
      <c r="B10" s="617" t="s">
        <v>17</v>
      </c>
      <c r="C10" s="618"/>
      <c r="D10" s="618"/>
      <c r="E10" s="618"/>
      <c r="F10" s="618"/>
      <c r="G10" s="619"/>
      <c r="I10" s="617" t="s">
        <v>18</v>
      </c>
      <c r="J10" s="618"/>
      <c r="K10" s="618"/>
      <c r="L10" s="618"/>
      <c r="M10" s="618"/>
      <c r="N10" s="619"/>
      <c r="O10" s="101"/>
    </row>
    <row r="11" spans="1:15" ht="31.5" customHeight="1" x14ac:dyDescent="0.2">
      <c r="A11" s="61"/>
      <c r="B11" s="670" t="s">
        <v>19</v>
      </c>
      <c r="C11" s="671" t="s">
        <v>20</v>
      </c>
      <c r="D11" s="671" t="s">
        <v>21</v>
      </c>
      <c r="E11" s="668" t="s">
        <v>22</v>
      </c>
      <c r="F11" s="668"/>
      <c r="G11" s="669"/>
      <c r="I11" s="670" t="s">
        <v>19</v>
      </c>
      <c r="J11" s="671" t="s">
        <v>23</v>
      </c>
      <c r="K11" s="671" t="s">
        <v>21</v>
      </c>
      <c r="L11" s="668" t="s">
        <v>24</v>
      </c>
      <c r="M11" s="668"/>
      <c r="N11" s="669"/>
    </row>
    <row r="12" spans="1:15" x14ac:dyDescent="0.2">
      <c r="A12" s="61"/>
      <c r="B12" s="621"/>
      <c r="C12" s="614"/>
      <c r="D12" s="614"/>
      <c r="E12" s="102">
        <v>1</v>
      </c>
      <c r="F12" s="102">
        <v>2</v>
      </c>
      <c r="G12" s="103">
        <v>3</v>
      </c>
      <c r="I12" s="621"/>
      <c r="J12" s="614"/>
      <c r="K12" s="614"/>
      <c r="L12" s="102">
        <v>1</v>
      </c>
      <c r="M12" s="102">
        <v>2</v>
      </c>
      <c r="N12" s="103">
        <v>3</v>
      </c>
    </row>
    <row r="13" spans="1:15" x14ac:dyDescent="0.2">
      <c r="A13" s="61"/>
      <c r="B13" s="72">
        <v>1</v>
      </c>
      <c r="C13" s="73"/>
      <c r="D13" s="74"/>
      <c r="E13" s="134"/>
      <c r="F13" s="134"/>
      <c r="G13" s="135"/>
      <c r="I13" s="72">
        <v>1</v>
      </c>
      <c r="J13" s="74"/>
      <c r="K13" s="74"/>
      <c r="L13" s="134"/>
      <c r="M13" s="134"/>
      <c r="N13" s="135"/>
    </row>
    <row r="14" spans="1:15" x14ac:dyDescent="0.2">
      <c r="A14" s="61"/>
      <c r="B14" s="72">
        <v>2</v>
      </c>
      <c r="C14" s="73"/>
      <c r="D14" s="74"/>
      <c r="E14" s="134"/>
      <c r="F14" s="134"/>
      <c r="G14" s="135"/>
      <c r="I14" s="72">
        <v>2</v>
      </c>
      <c r="J14" s="74"/>
      <c r="K14" s="74"/>
      <c r="L14" s="134"/>
      <c r="M14" s="134"/>
      <c r="N14" s="135"/>
    </row>
    <row r="15" spans="1:15" x14ac:dyDescent="0.2">
      <c r="A15" s="61"/>
      <c r="B15" s="72">
        <v>3</v>
      </c>
      <c r="C15" s="73"/>
      <c r="D15" s="74"/>
      <c r="E15" s="134"/>
      <c r="F15" s="134"/>
      <c r="G15" s="135"/>
      <c r="I15" s="72">
        <v>3</v>
      </c>
      <c r="J15" s="74"/>
      <c r="K15" s="74"/>
      <c r="L15" s="134"/>
      <c r="M15" s="134"/>
      <c r="N15" s="135"/>
    </row>
    <row r="16" spans="1:15" x14ac:dyDescent="0.2">
      <c r="A16" s="61"/>
      <c r="B16" s="72">
        <v>4</v>
      </c>
      <c r="C16" s="73"/>
      <c r="D16" s="74"/>
      <c r="E16" s="134"/>
      <c r="F16" s="134"/>
      <c r="G16" s="135"/>
      <c r="I16" s="72">
        <v>4</v>
      </c>
      <c r="J16" s="74"/>
      <c r="K16" s="74"/>
      <c r="L16" s="134"/>
      <c r="M16" s="134"/>
      <c r="N16" s="135"/>
    </row>
    <row r="17" spans="1:14" x14ac:dyDescent="0.2">
      <c r="A17" s="61"/>
      <c r="B17" s="72">
        <v>5</v>
      </c>
      <c r="C17" s="73"/>
      <c r="D17" s="74"/>
      <c r="E17" s="134"/>
      <c r="F17" s="134"/>
      <c r="G17" s="135"/>
      <c r="I17" s="72">
        <v>5</v>
      </c>
      <c r="J17" s="74"/>
      <c r="K17" s="74"/>
      <c r="L17" s="134"/>
      <c r="M17" s="134"/>
      <c r="N17" s="135"/>
    </row>
    <row r="18" spans="1:14" x14ac:dyDescent="0.2">
      <c r="A18" s="61"/>
      <c r="B18" s="72">
        <v>6</v>
      </c>
      <c r="C18" s="73"/>
      <c r="D18" s="74"/>
      <c r="E18" s="134"/>
      <c r="F18" s="134"/>
      <c r="G18" s="135"/>
      <c r="I18" s="72">
        <v>6</v>
      </c>
      <c r="J18" s="74"/>
      <c r="K18" s="74"/>
      <c r="L18" s="134"/>
      <c r="M18" s="134"/>
      <c r="N18" s="135"/>
    </row>
    <row r="19" spans="1:14" x14ac:dyDescent="0.2">
      <c r="A19" s="61"/>
      <c r="B19" s="72">
        <v>7</v>
      </c>
      <c r="C19" s="73"/>
      <c r="D19" s="74"/>
      <c r="E19" s="134"/>
      <c r="F19" s="134"/>
      <c r="G19" s="135"/>
      <c r="I19" s="72">
        <v>7</v>
      </c>
      <c r="J19" s="74"/>
      <c r="K19" s="74"/>
      <c r="L19" s="134"/>
      <c r="M19" s="134"/>
      <c r="N19" s="135"/>
    </row>
    <row r="20" spans="1:14" x14ac:dyDescent="0.2">
      <c r="A20" s="61"/>
      <c r="B20" s="72">
        <v>8</v>
      </c>
      <c r="C20" s="73"/>
      <c r="D20" s="74"/>
      <c r="E20" s="134"/>
      <c r="F20" s="134"/>
      <c r="G20" s="135"/>
      <c r="I20" s="72">
        <v>8</v>
      </c>
      <c r="J20" s="74"/>
      <c r="K20" s="74"/>
      <c r="L20" s="134"/>
      <c r="M20" s="134"/>
      <c r="N20" s="135"/>
    </row>
    <row r="21" spans="1:14" x14ac:dyDescent="0.2">
      <c r="A21" s="61"/>
      <c r="B21" s="72">
        <v>9</v>
      </c>
      <c r="C21" s="73"/>
      <c r="D21" s="74"/>
      <c r="E21" s="134"/>
      <c r="F21" s="134"/>
      <c r="G21" s="135"/>
      <c r="I21" s="72">
        <v>9</v>
      </c>
      <c r="J21" s="74"/>
      <c r="K21" s="74"/>
      <c r="L21" s="134"/>
      <c r="M21" s="134"/>
      <c r="N21" s="135"/>
    </row>
    <row r="22" spans="1:14" x14ac:dyDescent="0.2">
      <c r="A22" s="61"/>
      <c r="B22" s="72">
        <v>10</v>
      </c>
      <c r="C22" s="73"/>
      <c r="D22" s="74"/>
      <c r="E22" s="134"/>
      <c r="F22" s="134"/>
      <c r="G22" s="135"/>
      <c r="I22" s="72">
        <v>10</v>
      </c>
      <c r="J22" s="74"/>
      <c r="K22" s="74"/>
      <c r="L22" s="134"/>
      <c r="M22" s="134"/>
      <c r="N22" s="135"/>
    </row>
    <row r="23" spans="1:14" x14ac:dyDescent="0.2">
      <c r="A23" s="61"/>
      <c r="B23" s="72">
        <v>11</v>
      </c>
      <c r="C23" s="73"/>
      <c r="D23" s="74"/>
      <c r="E23" s="134"/>
      <c r="F23" s="134"/>
      <c r="G23" s="135"/>
      <c r="I23" s="72">
        <v>11</v>
      </c>
      <c r="J23" s="74"/>
      <c r="K23" s="74"/>
      <c r="L23" s="134"/>
      <c r="M23" s="134"/>
      <c r="N23" s="135"/>
    </row>
    <row r="24" spans="1:14" x14ac:dyDescent="0.2">
      <c r="A24" s="61"/>
      <c r="B24" s="72">
        <v>12</v>
      </c>
      <c r="C24" s="73"/>
      <c r="D24" s="74"/>
      <c r="E24" s="134"/>
      <c r="F24" s="134"/>
      <c r="G24" s="135"/>
      <c r="I24" s="72">
        <v>12</v>
      </c>
      <c r="J24" s="74"/>
      <c r="K24" s="74"/>
      <c r="L24" s="134"/>
      <c r="M24" s="134"/>
      <c r="N24" s="135"/>
    </row>
    <row r="25" spans="1:14" x14ac:dyDescent="0.2">
      <c r="A25" s="61"/>
      <c r="B25" s="72">
        <v>13</v>
      </c>
      <c r="C25" s="73"/>
      <c r="D25" s="74"/>
      <c r="E25" s="134"/>
      <c r="F25" s="134"/>
      <c r="G25" s="135"/>
      <c r="I25" s="72">
        <v>13</v>
      </c>
      <c r="J25" s="74"/>
      <c r="K25" s="74"/>
      <c r="L25" s="134"/>
      <c r="M25" s="134"/>
      <c r="N25" s="135"/>
    </row>
    <row r="26" spans="1:14" x14ac:dyDescent="0.2">
      <c r="A26" s="61"/>
      <c r="B26" s="72">
        <v>14</v>
      </c>
      <c r="C26" s="73"/>
      <c r="D26" s="74"/>
      <c r="E26" s="134"/>
      <c r="F26" s="134"/>
      <c r="G26" s="135"/>
      <c r="I26" s="72">
        <v>14</v>
      </c>
      <c r="J26" s="74"/>
      <c r="K26" s="74"/>
      <c r="L26" s="134"/>
      <c r="M26" s="134"/>
      <c r="N26" s="135"/>
    </row>
    <row r="27" spans="1:14" x14ac:dyDescent="0.2">
      <c r="A27" s="61"/>
      <c r="B27" s="72">
        <v>15</v>
      </c>
      <c r="C27" s="73"/>
      <c r="D27" s="74"/>
      <c r="E27" s="134"/>
      <c r="F27" s="134"/>
      <c r="G27" s="135"/>
      <c r="I27" s="72">
        <v>15</v>
      </c>
      <c r="J27" s="74"/>
      <c r="K27" s="74"/>
      <c r="L27" s="134"/>
      <c r="M27" s="134"/>
      <c r="N27" s="135"/>
    </row>
    <row r="28" spans="1:14" x14ac:dyDescent="0.2">
      <c r="A28" s="61"/>
      <c r="B28" s="72">
        <v>16</v>
      </c>
      <c r="C28" s="73"/>
      <c r="D28" s="74"/>
      <c r="E28" s="134"/>
      <c r="F28" s="134"/>
      <c r="G28" s="135"/>
      <c r="I28" s="72">
        <v>16</v>
      </c>
      <c r="J28" s="74"/>
      <c r="K28" s="74"/>
      <c r="L28" s="134"/>
      <c r="M28" s="134"/>
      <c r="N28" s="135"/>
    </row>
    <row r="29" spans="1:14" x14ac:dyDescent="0.2">
      <c r="A29" s="61"/>
      <c r="B29" s="72">
        <v>17</v>
      </c>
      <c r="C29" s="73"/>
      <c r="D29" s="74"/>
      <c r="E29" s="134"/>
      <c r="F29" s="134"/>
      <c r="G29" s="135"/>
      <c r="I29" s="72">
        <v>17</v>
      </c>
      <c r="J29" s="74"/>
      <c r="K29" s="74"/>
      <c r="L29" s="134"/>
      <c r="M29" s="134"/>
      <c r="N29" s="135"/>
    </row>
    <row r="30" spans="1:14" x14ac:dyDescent="0.2">
      <c r="A30" s="61"/>
      <c r="B30" s="72">
        <v>18</v>
      </c>
      <c r="C30" s="73"/>
      <c r="D30" s="74"/>
      <c r="E30" s="134"/>
      <c r="F30" s="134"/>
      <c r="G30" s="135"/>
      <c r="I30" s="72">
        <v>18</v>
      </c>
      <c r="J30" s="74"/>
      <c r="K30" s="74"/>
      <c r="L30" s="134"/>
      <c r="M30" s="134"/>
      <c r="N30" s="135"/>
    </row>
    <row r="31" spans="1:14" x14ac:dyDescent="0.2">
      <c r="A31" s="61"/>
      <c r="B31" s="72">
        <v>19</v>
      </c>
      <c r="C31" s="73"/>
      <c r="D31" s="74"/>
      <c r="E31" s="134"/>
      <c r="F31" s="134"/>
      <c r="G31" s="135"/>
      <c r="I31" s="72">
        <v>19</v>
      </c>
      <c r="J31" s="74"/>
      <c r="K31" s="74"/>
      <c r="L31" s="134"/>
      <c r="M31" s="134"/>
      <c r="N31" s="135"/>
    </row>
    <row r="32" spans="1:14" x14ac:dyDescent="0.2">
      <c r="A32" s="61"/>
      <c r="B32" s="72">
        <v>20</v>
      </c>
      <c r="C32" s="73"/>
      <c r="D32" s="74"/>
      <c r="E32" s="134"/>
      <c r="F32" s="134"/>
      <c r="G32" s="135"/>
      <c r="I32" s="72">
        <v>20</v>
      </c>
      <c r="J32" s="74"/>
      <c r="K32" s="74"/>
      <c r="L32" s="134"/>
      <c r="M32" s="134"/>
      <c r="N32" s="135"/>
    </row>
    <row r="33" spans="1:19" x14ac:dyDescent="0.2">
      <c r="A33" s="61"/>
      <c r="B33" s="72">
        <v>21</v>
      </c>
      <c r="C33" s="73"/>
      <c r="D33" s="74"/>
      <c r="E33" s="134"/>
      <c r="F33" s="134"/>
      <c r="G33" s="135"/>
      <c r="I33" s="72">
        <v>21</v>
      </c>
      <c r="J33" s="74"/>
      <c r="K33" s="74"/>
      <c r="L33" s="134"/>
      <c r="M33" s="134"/>
      <c r="N33" s="135"/>
    </row>
    <row r="34" spans="1:19" x14ac:dyDescent="0.2">
      <c r="A34" s="61"/>
      <c r="B34" s="72">
        <v>22</v>
      </c>
      <c r="C34" s="73"/>
      <c r="D34" s="74"/>
      <c r="E34" s="134"/>
      <c r="F34" s="134"/>
      <c r="G34" s="135"/>
      <c r="I34" s="72">
        <v>22</v>
      </c>
      <c r="J34" s="74"/>
      <c r="K34" s="74"/>
      <c r="L34" s="134"/>
      <c r="M34" s="134"/>
      <c r="N34" s="135"/>
    </row>
    <row r="35" spans="1:19" x14ac:dyDescent="0.2">
      <c r="A35" s="61"/>
      <c r="B35" s="72">
        <v>23</v>
      </c>
      <c r="C35" s="73"/>
      <c r="D35" s="74"/>
      <c r="E35" s="134"/>
      <c r="F35" s="134"/>
      <c r="G35" s="135"/>
      <c r="I35" s="72">
        <v>23</v>
      </c>
      <c r="J35" s="74"/>
      <c r="K35" s="74"/>
      <c r="L35" s="134"/>
      <c r="M35" s="134"/>
      <c r="N35" s="135"/>
    </row>
    <row r="36" spans="1:19" x14ac:dyDescent="0.2">
      <c r="A36" s="61"/>
      <c r="B36" s="72">
        <v>24</v>
      </c>
      <c r="C36" s="73"/>
      <c r="D36" s="74"/>
      <c r="E36" s="134"/>
      <c r="F36" s="134"/>
      <c r="G36" s="135"/>
      <c r="I36" s="72">
        <v>24</v>
      </c>
      <c r="J36" s="74"/>
      <c r="K36" s="74"/>
      <c r="L36" s="134"/>
      <c r="M36" s="134"/>
      <c r="N36" s="135"/>
    </row>
    <row r="37" spans="1:19" x14ac:dyDescent="0.2">
      <c r="A37" s="61"/>
      <c r="B37" s="72">
        <v>25</v>
      </c>
      <c r="C37" s="73"/>
      <c r="D37" s="74"/>
      <c r="E37" s="134"/>
      <c r="F37" s="134"/>
      <c r="G37" s="135"/>
      <c r="I37" s="72">
        <v>25</v>
      </c>
      <c r="J37" s="74"/>
      <c r="K37" s="74"/>
      <c r="L37" s="134"/>
      <c r="M37" s="134"/>
      <c r="N37" s="135"/>
    </row>
    <row r="38" spans="1:19" x14ac:dyDescent="0.2">
      <c r="A38" s="61"/>
      <c r="B38" s="72">
        <v>26</v>
      </c>
      <c r="C38" s="73"/>
      <c r="D38" s="74"/>
      <c r="E38" s="134"/>
      <c r="F38" s="134"/>
      <c r="G38" s="135"/>
      <c r="I38" s="72">
        <v>26</v>
      </c>
      <c r="J38" s="74"/>
      <c r="K38" s="74"/>
      <c r="L38" s="134"/>
      <c r="M38" s="134"/>
      <c r="N38" s="135"/>
    </row>
    <row r="39" spans="1:19" x14ac:dyDescent="0.2">
      <c r="A39" s="61"/>
      <c r="B39" s="72">
        <v>27</v>
      </c>
      <c r="C39" s="73"/>
      <c r="D39" s="74"/>
      <c r="E39" s="134"/>
      <c r="F39" s="134"/>
      <c r="G39" s="135"/>
      <c r="I39" s="72">
        <v>27</v>
      </c>
      <c r="J39" s="74"/>
      <c r="K39" s="74"/>
      <c r="L39" s="134"/>
      <c r="M39" s="134"/>
      <c r="N39" s="135"/>
    </row>
    <row r="40" spans="1:19" x14ac:dyDescent="0.2">
      <c r="A40" s="61"/>
      <c r="B40" s="72">
        <v>28</v>
      </c>
      <c r="C40" s="73"/>
      <c r="D40" s="74"/>
      <c r="E40" s="134"/>
      <c r="F40" s="134"/>
      <c r="G40" s="135"/>
      <c r="I40" s="72">
        <v>28</v>
      </c>
      <c r="J40" s="74"/>
      <c r="K40" s="74"/>
      <c r="L40" s="134"/>
      <c r="M40" s="134"/>
      <c r="N40" s="135"/>
    </row>
    <row r="41" spans="1:19" x14ac:dyDescent="0.2">
      <c r="A41" s="61"/>
      <c r="B41" s="72">
        <v>29</v>
      </c>
      <c r="C41" s="73"/>
      <c r="D41" s="74"/>
      <c r="E41" s="134"/>
      <c r="F41" s="134"/>
      <c r="G41" s="135"/>
      <c r="I41" s="93">
        <v>29</v>
      </c>
      <c r="J41" s="74"/>
      <c r="K41" s="74"/>
      <c r="L41" s="134"/>
      <c r="M41" s="134"/>
      <c r="N41" s="135"/>
    </row>
    <row r="42" spans="1:19" ht="15.75" thickBot="1" x14ac:dyDescent="0.25">
      <c r="A42" s="61"/>
      <c r="B42" s="78">
        <v>30</v>
      </c>
      <c r="C42" s="79"/>
      <c r="D42" s="80"/>
      <c r="E42" s="136"/>
      <c r="F42" s="136"/>
      <c r="G42" s="137"/>
      <c r="I42" s="78">
        <v>30</v>
      </c>
      <c r="J42" s="133"/>
      <c r="K42" s="80"/>
      <c r="L42" s="136"/>
      <c r="M42" s="136"/>
      <c r="N42" s="137"/>
    </row>
    <row r="43" spans="1:19" ht="12.75" customHeight="1" thickBot="1" x14ac:dyDescent="0.25">
      <c r="B43" s="23"/>
      <c r="C43" s="84"/>
      <c r="D43" s="23"/>
      <c r="E43" s="85"/>
      <c r="F43" s="85"/>
      <c r="G43" s="85"/>
      <c r="I43" s="23"/>
      <c r="J43" s="23"/>
      <c r="K43" s="23"/>
      <c r="L43" s="23"/>
      <c r="M43" s="23"/>
      <c r="N43" s="23"/>
    </row>
    <row r="44" spans="1:19" ht="15.75" thickBot="1" x14ac:dyDescent="0.25">
      <c r="A44" s="60"/>
      <c r="B44" s="60"/>
      <c r="C44" s="60"/>
      <c r="D44" s="60"/>
      <c r="E44" s="60"/>
      <c r="F44" s="60"/>
      <c r="G44" s="60"/>
      <c r="H44" s="60"/>
      <c r="I44" s="60"/>
      <c r="J44" s="60"/>
      <c r="K44" s="60"/>
      <c r="L44" s="60"/>
      <c r="M44" s="60"/>
      <c r="N44" s="60"/>
      <c r="O44" s="60"/>
      <c r="P44" s="60"/>
      <c r="Q44" s="60"/>
      <c r="R44" s="60"/>
      <c r="S44" s="60"/>
    </row>
    <row r="45" spans="1:19" s="6" customFormat="1" ht="24.95" customHeight="1" thickBot="1" x14ac:dyDescent="0.3">
      <c r="B45" s="264" t="s">
        <v>197</v>
      </c>
      <c r="C45" s="265"/>
      <c r="D45" s="265"/>
      <c r="E45" s="265"/>
      <c r="F45" s="265"/>
      <c r="G45" s="265"/>
      <c r="H45" s="265"/>
      <c r="I45" s="265"/>
      <c r="J45" s="265"/>
      <c r="K45" s="265"/>
      <c r="L45" s="265"/>
      <c r="M45" s="265"/>
      <c r="N45" s="265"/>
      <c r="O45" s="265"/>
      <c r="P45" s="265"/>
      <c r="Q45" s="265"/>
      <c r="R45" s="265"/>
      <c r="S45" s="266"/>
    </row>
    <row r="46" spans="1:19" s="6" customFormat="1" ht="24.95" customHeight="1" x14ac:dyDescent="0.25">
      <c r="B46" s="105" t="s">
        <v>198</v>
      </c>
      <c r="C46" s="106"/>
      <c r="D46" s="106"/>
      <c r="E46" s="106"/>
      <c r="F46" s="107"/>
      <c r="G46" s="108">
        <f>COUNT(E13:G42)</f>
        <v>0</v>
      </c>
      <c r="H46" s="5"/>
      <c r="I46" s="105" t="s">
        <v>199</v>
      </c>
      <c r="J46" s="106"/>
      <c r="K46" s="106"/>
      <c r="L46" s="106"/>
      <c r="M46" s="107"/>
      <c r="N46" s="108">
        <f>COUNT(L13:N42)</f>
        <v>0</v>
      </c>
      <c r="P46" s="249" t="s">
        <v>200</v>
      </c>
      <c r="Q46" s="250"/>
      <c r="R46" s="250"/>
      <c r="S46" s="251">
        <f>G52+N52</f>
        <v>0</v>
      </c>
    </row>
    <row r="47" spans="1:19" s="6" customFormat="1" ht="24.95" customHeight="1" thickBot="1" x14ac:dyDescent="0.3">
      <c r="B47" s="109" t="s">
        <v>201</v>
      </c>
      <c r="C47" s="110"/>
      <c r="D47" s="110"/>
      <c r="E47" s="110"/>
      <c r="F47" s="111"/>
      <c r="G47" s="112">
        <f>SUM(E13:G42)</f>
        <v>0</v>
      </c>
      <c r="I47" s="109" t="s">
        <v>202</v>
      </c>
      <c r="J47" s="110"/>
      <c r="K47" s="110"/>
      <c r="L47" s="110"/>
      <c r="M47" s="111"/>
      <c r="N47" s="113">
        <f>SUM(L13:N42)</f>
        <v>0</v>
      </c>
      <c r="P47" s="252" t="s">
        <v>203</v>
      </c>
      <c r="Q47" s="253"/>
      <c r="R47" s="253"/>
      <c r="S47" s="248">
        <f>G53+N53</f>
        <v>0</v>
      </c>
    </row>
    <row r="48" spans="1:19" s="6" customFormat="1" ht="24.95" customHeight="1" x14ac:dyDescent="0.25">
      <c r="B48" s="109" t="s">
        <v>204</v>
      </c>
      <c r="C48" s="110"/>
      <c r="D48" s="110"/>
      <c r="E48" s="110"/>
      <c r="F48" s="111"/>
      <c r="G48" s="240">
        <f>IF(G46&gt;0,ROUND(G47/G46,1),0)</f>
        <v>0</v>
      </c>
      <c r="I48" s="109" t="s">
        <v>205</v>
      </c>
      <c r="J48" s="110"/>
      <c r="K48" s="110"/>
      <c r="L48" s="110"/>
      <c r="M48" s="111"/>
      <c r="N48" s="240">
        <f>IF(N46&gt;0,ROUND(N47/N46,1),0)</f>
        <v>0</v>
      </c>
      <c r="P48" s="91"/>
    </row>
    <row r="49" spans="2:14" s="6" customFormat="1" ht="24.95" customHeight="1" x14ac:dyDescent="0.25">
      <c r="B49" s="109" t="s">
        <v>206</v>
      </c>
      <c r="C49" s="110"/>
      <c r="D49" s="110"/>
      <c r="E49" s="110"/>
      <c r="F49" s="111"/>
      <c r="G49" s="113">
        <f>SUM(D13:D42)</f>
        <v>0</v>
      </c>
      <c r="I49" s="109" t="s">
        <v>207</v>
      </c>
      <c r="J49" s="110"/>
      <c r="K49" s="110"/>
      <c r="L49" s="110"/>
      <c r="M49" s="111"/>
      <c r="N49" s="113">
        <f>SUM(K13:K42)</f>
        <v>0</v>
      </c>
    </row>
    <row r="50" spans="2:14" s="6" customFormat="1" ht="24.95" customHeight="1" x14ac:dyDescent="0.25">
      <c r="B50" s="109" t="s">
        <v>208</v>
      </c>
      <c r="C50" s="110"/>
      <c r="D50" s="110"/>
      <c r="E50" s="110"/>
      <c r="F50" s="111"/>
      <c r="G50" s="112">
        <f>G49/D8</f>
        <v>0</v>
      </c>
      <c r="I50" s="109" t="s">
        <v>209</v>
      </c>
      <c r="J50" s="110"/>
      <c r="K50" s="110"/>
      <c r="L50" s="110"/>
      <c r="M50" s="111"/>
      <c r="N50" s="112">
        <f>N49/D8</f>
        <v>0</v>
      </c>
    </row>
    <row r="51" spans="2:14" s="6" customFormat="1" ht="24.95" customHeight="1" thickBot="1" x14ac:dyDescent="0.3">
      <c r="B51" s="241" t="s">
        <v>210</v>
      </c>
      <c r="C51" s="238"/>
      <c r="D51" s="238"/>
      <c r="E51" s="238"/>
      <c r="F51" s="236"/>
      <c r="G51" s="242">
        <f>G50*D4</f>
        <v>0</v>
      </c>
      <c r="I51" s="241" t="s">
        <v>211</v>
      </c>
      <c r="J51" s="238"/>
      <c r="K51" s="238"/>
      <c r="L51" s="238"/>
      <c r="M51" s="236"/>
      <c r="N51" s="242">
        <f>N50*D4</f>
        <v>0</v>
      </c>
    </row>
    <row r="52" spans="2:14" s="6" customFormat="1" ht="24.95" customHeight="1" thickTop="1" x14ac:dyDescent="0.25">
      <c r="B52" s="243" t="s">
        <v>212</v>
      </c>
      <c r="C52" s="244"/>
      <c r="D52" s="244"/>
      <c r="E52" s="244"/>
      <c r="F52" s="237"/>
      <c r="G52" s="245">
        <f>IF(G46&gt;0,VLOOKUP(G48,'Lookup values'!H4:I98,2,FALSE)*G51,0)</f>
        <v>0</v>
      </c>
      <c r="I52" s="243" t="s">
        <v>213</v>
      </c>
      <c r="J52" s="239"/>
      <c r="K52" s="239"/>
      <c r="L52" s="239"/>
      <c r="M52" s="237"/>
      <c r="N52" s="247">
        <f>IF(N46&gt;0,VLOOKUP(N48,'Lookup values'!K4:L98,2,FALSE)*N51,0)</f>
        <v>0</v>
      </c>
    </row>
    <row r="53" spans="2:14" s="6" customFormat="1" ht="24.95" customHeight="1" thickBot="1" x14ac:dyDescent="0.3">
      <c r="B53" s="167" t="s">
        <v>214</v>
      </c>
      <c r="C53" s="168"/>
      <c r="D53" s="168"/>
      <c r="E53" s="168"/>
      <c r="F53" s="115"/>
      <c r="G53" s="246">
        <f>G52*44/12</f>
        <v>0</v>
      </c>
      <c r="I53" s="167" t="s">
        <v>215</v>
      </c>
      <c r="J53" s="116"/>
      <c r="K53" s="116"/>
      <c r="L53" s="116"/>
      <c r="M53" s="115"/>
      <c r="N53" s="248">
        <f>N52*44/12</f>
        <v>0</v>
      </c>
    </row>
    <row r="54" spans="2:14" ht="15.75" x14ac:dyDescent="0.25">
      <c r="B54" s="71"/>
      <c r="H54" s="104"/>
      <c r="I54" s="104"/>
    </row>
    <row r="55" spans="2:14" ht="15.75" x14ac:dyDescent="0.25">
      <c r="B55" s="71"/>
      <c r="H55" s="104"/>
      <c r="I55" s="104"/>
    </row>
    <row r="56" spans="2:14" x14ac:dyDescent="0.2">
      <c r="H56" s="104"/>
      <c r="I56" s="104"/>
    </row>
    <row r="57" spans="2:14" x14ac:dyDescent="0.2">
      <c r="H57" s="104"/>
      <c r="I57" s="104"/>
    </row>
    <row r="58" spans="2:14" x14ac:dyDescent="0.2">
      <c r="H58" s="104"/>
      <c r="I58" s="104"/>
      <c r="J58" s="104"/>
    </row>
    <row r="59" spans="2:14" x14ac:dyDescent="0.2">
      <c r="H59" s="104"/>
      <c r="I59" s="104"/>
    </row>
    <row r="60" spans="2:14" x14ac:dyDescent="0.2">
      <c r="H60" s="104"/>
      <c r="I60" s="104"/>
    </row>
    <row r="61" spans="2:14" x14ac:dyDescent="0.2">
      <c r="H61" s="104"/>
      <c r="I61" s="104"/>
    </row>
    <row r="62" spans="2:14" x14ac:dyDescent="0.2">
      <c r="H62" s="104"/>
      <c r="I62" s="104"/>
      <c r="K62" s="104"/>
      <c r="L62" s="104"/>
      <c r="M62" s="104"/>
      <c r="N62" s="104"/>
    </row>
    <row r="63" spans="2:14" x14ac:dyDescent="0.2">
      <c r="H63" s="104"/>
      <c r="I63" s="104"/>
    </row>
    <row r="64" spans="2:14" x14ac:dyDescent="0.2">
      <c r="H64" s="104"/>
      <c r="I64" s="104"/>
    </row>
    <row r="65" spans="8:10" x14ac:dyDescent="0.2">
      <c r="H65" s="104"/>
      <c r="I65" s="104"/>
    </row>
    <row r="66" spans="8:10" x14ac:dyDescent="0.2">
      <c r="H66" s="104"/>
      <c r="I66" s="104"/>
    </row>
    <row r="67" spans="8:10" x14ac:dyDescent="0.2">
      <c r="H67" s="104"/>
      <c r="I67" s="104"/>
      <c r="J67" s="104"/>
    </row>
    <row r="68" spans="8:10" x14ac:dyDescent="0.2">
      <c r="H68" s="104"/>
      <c r="I68" s="104"/>
    </row>
  </sheetData>
  <sheetProtection algorithmName="SHA-512" hashValue="QmCPF/Xzz03Oj5adclIZPZCW3kFK4y24/pDOAOd0HzmE/qQv47DRdZLuRutuTEflhNEAslQeuw1ltBkX3AAIzg==" saltValue="tKYdcJ8o5k7AxsiqTLh9VA==" spinCount="100000" sheet="1" objects="1" scenarios="1"/>
  <mergeCells count="18">
    <mergeCell ref="D6:G6"/>
    <mergeCell ref="D2:G2"/>
    <mergeCell ref="I2:K2"/>
    <mergeCell ref="D3:G3"/>
    <mergeCell ref="I3:K3"/>
    <mergeCell ref="D4:G4"/>
    <mergeCell ref="K11:K12"/>
    <mergeCell ref="L11:N11"/>
    <mergeCell ref="D7:G7"/>
    <mergeCell ref="D8:G8"/>
    <mergeCell ref="B10:G10"/>
    <mergeCell ref="I10:N10"/>
    <mergeCell ref="B11:B12"/>
    <mergeCell ref="C11:C12"/>
    <mergeCell ref="D11:D12"/>
    <mergeCell ref="E11:G11"/>
    <mergeCell ref="I11:I12"/>
    <mergeCell ref="J11:J12"/>
  </mergeCells>
  <conditionalFormatting sqref="E13:G43 L13:N43">
    <cfRule type="cellIs" dxfId="13" priority="1" operator="lessThan">
      <formula>0</formula>
    </cfRule>
    <cfRule type="cellIs" dxfId="12" priority="2" operator="greaterThan">
      <formula>50</formula>
    </cfRule>
  </conditionalFormatting>
  <pageMargins left="0.25" right="0.25" top="0.75" bottom="0.75" header="0.3" footer="0.3"/>
  <pageSetup paperSize="9" scale="88"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ECF9E-06AA-455D-85E0-3441ACC63D52}">
  <sheetPr>
    <tabColor rgb="FFD8E4BC"/>
  </sheetPr>
  <dimension ref="A1:AY95"/>
  <sheetViews>
    <sheetView zoomScale="70"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Stratum2_Species'!B5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Stratum2_Species'!B8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Stratum2_Species'!B49</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Stratum2_Species'!B10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Stratum2_Species'!B12</f>
        <v>5.8</v>
      </c>
      <c r="E7" s="636" t="s">
        <v>6</v>
      </c>
      <c r="F7" s="637"/>
      <c r="G7" s="637"/>
      <c r="H7" s="143">
        <f>'Planning Stratum2_Species'!E12</f>
        <v>0</v>
      </c>
      <c r="Y7" s="206"/>
      <c r="Z7" s="206"/>
      <c r="AA7" s="206"/>
      <c r="AB7" s="206"/>
      <c r="AC7" s="206"/>
      <c r="AD7" s="206"/>
      <c r="AE7" s="206"/>
      <c r="AF7" s="206"/>
      <c r="AG7" s="206"/>
      <c r="AJ7" s="1"/>
      <c r="AK7" s="36"/>
    </row>
    <row r="8" spans="1:44" ht="17.25" customHeight="1" x14ac:dyDescent="0.25">
      <c r="A8" s="61"/>
      <c r="B8" s="625" t="s">
        <v>7</v>
      </c>
      <c r="C8" s="626"/>
      <c r="D8" s="773">
        <f>'Planning Stratum2_Species'!B11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Stratum2_Species'!B13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SUM(C16:AF16)</f>
        <v>0</v>
      </c>
      <c r="AH16" s="63">
        <f t="shared" ref="AH16:AH49" si="1">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ref="AG17:AG49" si="2">SUM(C17:AF17)</f>
        <v>0</v>
      </c>
      <c r="AH17" s="63">
        <f t="shared" si="1"/>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2"/>
        <v>0</v>
      </c>
      <c r="AH18" s="63">
        <f t="shared" si="1"/>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2"/>
        <v>0</v>
      </c>
      <c r="AH19" s="63">
        <f t="shared" si="1"/>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2"/>
        <v>0</v>
      </c>
      <c r="AH20" s="63">
        <f t="shared" si="1"/>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2"/>
        <v>0</v>
      </c>
      <c r="AH21" s="63">
        <f t="shared" si="1"/>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2"/>
        <v>0</v>
      </c>
      <c r="AH22" s="63">
        <f t="shared" si="1"/>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2"/>
        <v>0</v>
      </c>
      <c r="AH23" s="63">
        <f t="shared" si="1"/>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2"/>
        <v>0</v>
      </c>
      <c r="AH24" s="63">
        <f t="shared" si="1"/>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2"/>
        <v>0</v>
      </c>
      <c r="AH25" s="63">
        <f t="shared" si="1"/>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2"/>
        <v>0</v>
      </c>
      <c r="AH26" s="63">
        <f t="shared" si="1"/>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2"/>
        <v>0</v>
      </c>
      <c r="AH27" s="63">
        <f t="shared" si="1"/>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2"/>
        <v>0</v>
      </c>
      <c r="AH28" s="63">
        <f t="shared" si="1"/>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2"/>
        <v>0</v>
      </c>
      <c r="AH29" s="63">
        <f t="shared" si="1"/>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2"/>
        <v>0</v>
      </c>
      <c r="AH30" s="63">
        <f t="shared" si="1"/>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2"/>
        <v>0</v>
      </c>
      <c r="AH31" s="63">
        <f t="shared" si="1"/>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2"/>
        <v>0</v>
      </c>
      <c r="AH32" s="63">
        <f t="shared" si="1"/>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2"/>
        <v>0</v>
      </c>
      <c r="AH33" s="63">
        <f t="shared" si="1"/>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2"/>
        <v>0</v>
      </c>
      <c r="AH34" s="63">
        <f t="shared" si="1"/>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2"/>
        <v>0</v>
      </c>
      <c r="AH35" s="63">
        <f t="shared" si="1"/>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2"/>
        <v>0</v>
      </c>
      <c r="AH36" s="63">
        <f t="shared" si="1"/>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2"/>
        <v>0</v>
      </c>
      <c r="AH37" s="63">
        <f t="shared" si="1"/>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2"/>
        <v>0</v>
      </c>
      <c r="AH38" s="63">
        <f t="shared" si="1"/>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2"/>
        <v>0</v>
      </c>
      <c r="AH39" s="63">
        <f t="shared" si="1"/>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2"/>
        <v>0</v>
      </c>
      <c r="AH40" s="63">
        <f t="shared" si="1"/>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2"/>
        <v>0</v>
      </c>
      <c r="AH41" s="63">
        <f t="shared" si="1"/>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2"/>
        <v>0</v>
      </c>
      <c r="AH42" s="63">
        <f t="shared" si="1"/>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2"/>
        <v>0</v>
      </c>
      <c r="AH43" s="63">
        <f t="shared" si="1"/>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2"/>
        <v>0</v>
      </c>
      <c r="AH44" s="63">
        <f t="shared" si="1"/>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2"/>
        <v>0</v>
      </c>
      <c r="AH45" s="63">
        <f t="shared" si="1"/>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2"/>
        <v>0</v>
      </c>
      <c r="AH46" s="63">
        <f t="shared" si="1"/>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2"/>
        <v>0</v>
      </c>
      <c r="AH47" s="63">
        <f t="shared" si="1"/>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2"/>
        <v>0</v>
      </c>
      <c r="AH48" s="63">
        <f t="shared" si="1"/>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2"/>
        <v>0</v>
      </c>
      <c r="AH49" s="63">
        <f t="shared" si="1"/>
        <v>0</v>
      </c>
      <c r="AJ49" s="289">
        <v>35</v>
      </c>
      <c r="AK49" s="123">
        <v>18</v>
      </c>
      <c r="AL49" s="124"/>
      <c r="AM49" s="124"/>
      <c r="AN49" s="125"/>
      <c r="AO49" s="290">
        <f t="shared" si="3"/>
        <v>0</v>
      </c>
    </row>
    <row r="50" spans="1:41" ht="17.25" thickTop="1" thickBot="1" x14ac:dyDescent="0.3">
      <c r="A50" s="61"/>
      <c r="B50" s="284" t="s">
        <v>38</v>
      </c>
      <c r="C50" s="285">
        <f>SUM(C16:C49)</f>
        <v>0</v>
      </c>
      <c r="D50" s="285">
        <f t="shared" ref="D50:AG50" si="4">SUM(D16:D49)</f>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ref="N50:AF50" si="5">SUM(N16:N49)</f>
        <v>0</v>
      </c>
      <c r="O50" s="285">
        <f t="shared" si="5"/>
        <v>0</v>
      </c>
      <c r="P50" s="285">
        <f t="shared" si="5"/>
        <v>0</v>
      </c>
      <c r="Q50" s="285">
        <f t="shared" si="5"/>
        <v>0</v>
      </c>
      <c r="R50" s="285">
        <f t="shared" si="5"/>
        <v>0</v>
      </c>
      <c r="S50" s="285">
        <f t="shared" si="5"/>
        <v>0</v>
      </c>
      <c r="T50" s="285">
        <f t="shared" si="5"/>
        <v>0</v>
      </c>
      <c r="U50" s="285">
        <f t="shared" si="5"/>
        <v>0</v>
      </c>
      <c r="V50" s="285">
        <f t="shared" si="5"/>
        <v>0</v>
      </c>
      <c r="W50" s="285">
        <f t="shared" si="5"/>
        <v>0</v>
      </c>
      <c r="X50" s="285">
        <f t="shared" si="5"/>
        <v>0</v>
      </c>
      <c r="Y50" s="285">
        <f t="shared" si="5"/>
        <v>0</v>
      </c>
      <c r="Z50" s="285">
        <f t="shared" si="5"/>
        <v>0</v>
      </c>
      <c r="AA50" s="285">
        <f t="shared" si="5"/>
        <v>0</v>
      </c>
      <c r="AB50" s="285">
        <f t="shared" si="5"/>
        <v>0</v>
      </c>
      <c r="AC50" s="285">
        <f t="shared" si="5"/>
        <v>0</v>
      </c>
      <c r="AD50" s="285">
        <f t="shared" si="5"/>
        <v>0</v>
      </c>
      <c r="AE50" s="285">
        <f t="shared" si="5"/>
        <v>0</v>
      </c>
      <c r="AF50" s="285">
        <f t="shared" si="5"/>
        <v>0</v>
      </c>
      <c r="AG50" s="286">
        <f t="shared" si="4"/>
        <v>0</v>
      </c>
      <c r="AH50" s="276">
        <f>SUM(AH16:AH49)</f>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3" t="e">
        <f>VLOOKUP(K61,'Lookup values'!$W$4:$AA$22,2,FALSE)</f>
        <v>#N/A</v>
      </c>
      <c r="L62" s="734"/>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3" t="e">
        <f>VLOOKUP(K61,'Lookup values'!$W$4:$AA$22,4,FALSE)</f>
        <v>#N/A</v>
      </c>
      <c r="L64" s="734"/>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99" t="e">
        <f>VLOOKUP(K61,'Lookup values'!$W$4:$AA$22,5,FALSE)</f>
        <v>#N/A</v>
      </c>
      <c r="L65" s="800"/>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797" t="e">
        <f>AC67*VLOOKUP(X70,'Lookup values'!AG4:AH38,2,FALSE)</f>
        <v>#N/A</v>
      </c>
      <c r="AD70" s="798"/>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787" t="e">
        <f>X72*No_Trees_In_Stratum</f>
        <v>#N/A</v>
      </c>
      <c r="AD71" s="788"/>
      <c r="AG71" s="119"/>
      <c r="AJ71" s="289">
        <v>57</v>
      </c>
      <c r="AK71" s="123">
        <v>29</v>
      </c>
      <c r="AL71" s="124"/>
      <c r="AM71" s="124"/>
      <c r="AN71" s="125"/>
      <c r="AO71" s="290">
        <f t="shared" si="3"/>
        <v>0</v>
      </c>
    </row>
    <row r="72" spans="2:51" ht="24.95" customHeight="1" x14ac:dyDescent="0.25">
      <c r="B72" s="4"/>
      <c r="T72" s="176" t="s">
        <v>255</v>
      </c>
      <c r="U72" s="179"/>
      <c r="V72" s="179"/>
      <c r="W72" s="306"/>
      <c r="X72" s="791" t="e">
        <f>IF(Quad_Mean_DBH&lt;=50,VLOOKUP(X71,'Lookup values'!AJ4:AL11,2,FALSE)*(Quad_Mean_DBH^VLOOKUP(X71,'Lookup values'!AJ4:AL11,3,FALSE)),VLOOKUP(X71,'Lookup values'!AN4:AP11,2,FALSE)+(VLOOKUP(X71,'Lookup values'!AN4:AP11,3,FALSE)*Quad_Mean_DBH))</f>
        <v>#N/A</v>
      </c>
      <c r="Y72" s="792"/>
      <c r="Z72" s="685"/>
      <c r="AA72" s="685"/>
      <c r="AB72" s="686"/>
      <c r="AC72" s="789"/>
      <c r="AD72" s="79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787" t="e">
        <f>X74*No_Trees_In_Stratum</f>
        <v>#N/A</v>
      </c>
      <c r="AD73" s="788"/>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95" t="e">
        <f>IF(Quad_Mean_DBH&lt;=30,VLOOKUP(X73,'Lookup values'!AR4:AS9,2,FALSE)*Quad_Mean_DBH^2.5,VLOOKUP(X73,'Lookup values'!AU4:AW9,2,FALSE)+(VLOOKUP(X73,'Lookup values'!AU4:AW9,3,FALSE)*Quad_Mean_DBH))</f>
        <v>#N/A</v>
      </c>
      <c r="Y74" s="796"/>
      <c r="Z74" s="687"/>
      <c r="AA74" s="687"/>
      <c r="AB74" s="688"/>
      <c r="AC74" s="793"/>
      <c r="AD74" s="7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81" t="e">
        <f>SUM(AC70:AD73)</f>
        <v>#N/A</v>
      </c>
      <c r="AD75" s="782"/>
      <c r="AG75" s="119"/>
      <c r="AU75" s="104"/>
    </row>
    <row r="76" spans="2:51" ht="24.95" customHeight="1" x14ac:dyDescent="0.25">
      <c r="T76" s="185" t="s">
        <v>260</v>
      </c>
      <c r="U76" s="186"/>
      <c r="V76" s="186"/>
      <c r="W76" s="186"/>
      <c r="X76" s="193"/>
      <c r="Y76" s="194"/>
      <c r="Z76" s="194"/>
      <c r="AA76" s="194"/>
      <c r="AB76" s="194"/>
      <c r="AC76" s="377"/>
      <c r="AD76" s="378"/>
      <c r="AG76" s="119"/>
    </row>
    <row r="77" spans="2:51" ht="34.5" customHeight="1" thickBot="1" x14ac:dyDescent="0.3">
      <c r="T77" s="676" t="s">
        <v>261</v>
      </c>
      <c r="U77" s="677"/>
      <c r="V77" s="677"/>
      <c r="W77" s="678"/>
      <c r="X77" s="783" t="e">
        <f>AC75*0.5</f>
        <v>#N/A</v>
      </c>
      <c r="Y77" s="784"/>
      <c r="Z77" s="676" t="s">
        <v>262</v>
      </c>
      <c r="AA77" s="677"/>
      <c r="AB77" s="678"/>
      <c r="AC77" s="785" t="e">
        <f>AC75*0.5*44/12</f>
        <v>#N/A</v>
      </c>
      <c r="AD77" s="786"/>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ySqniTAEfOVrtteWsX5ncTFwbK9Urh0BzQEMHILuhxC0lAQvdD32J8VQefh/o7AimImwKFBAwgw6hsUVCEsp5w==" saltValue="0+9ZwkdHNi2LoYzTMUmDzA=="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verticalDpi="0" r:id="rId1"/>
  <colBreaks count="1" manualBreakCount="1">
    <brk id="33" max="57"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52E9F-5C78-410D-921A-D85BF11840A3}">
  <sheetPr>
    <tabColor rgb="FFD8E4BC"/>
  </sheetPr>
  <dimension ref="A1:AY95"/>
  <sheetViews>
    <sheetView zoomScale="89"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Stratum2_Species'!B5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Stratum2_Species'!B8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Stratum2_Species'!B50</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Stratum2_Species'!B10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Stratum2_Species'!B12</f>
        <v>5.8</v>
      </c>
      <c r="E7" s="637" t="s">
        <v>6</v>
      </c>
      <c r="F7" s="637"/>
      <c r="G7" s="637"/>
      <c r="H7" s="143">
        <f>'Planning Stratum2_Species'!E12</f>
        <v>0</v>
      </c>
      <c r="Y7" s="206"/>
      <c r="Z7" s="206"/>
      <c r="AA7" s="206"/>
      <c r="AB7" s="206"/>
      <c r="AC7" s="206"/>
      <c r="AD7" s="206"/>
      <c r="AE7" s="206"/>
      <c r="AF7" s="206"/>
      <c r="AG7" s="206"/>
      <c r="AJ7" s="1"/>
      <c r="AK7" s="36"/>
    </row>
    <row r="8" spans="1:44" ht="17.25" customHeight="1" x14ac:dyDescent="0.25">
      <c r="A8" s="61"/>
      <c r="B8" s="625" t="s">
        <v>7</v>
      </c>
      <c r="C8" s="626"/>
      <c r="D8" s="773">
        <f>'Planning Stratum2_Species'!B11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Stratum2_Species'!B13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aM6lEsb6H+Jkt4CvuNwQUptTZHjbLj2wtk7zxdE7iD3ECbPv35Jf7m44kSOaPj2C8Hp5oT5BmiYnuH3XssQCmw==" saltValue="bb1Ifh0CGssSJOxDMnFuMA=="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BF7C-7849-4E09-89AE-BB38AF3B6706}">
  <sheetPr>
    <tabColor rgb="FFD8E4BC"/>
  </sheetPr>
  <dimension ref="A1:AY95"/>
  <sheetViews>
    <sheetView zoomScale="89"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Stratum2_Species'!B5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Stratum2_Species'!B8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Stratum2_Species'!B51</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Stratum2_Species'!B10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Stratum2_Species'!B12</f>
        <v>5.8</v>
      </c>
      <c r="E7" s="637" t="s">
        <v>6</v>
      </c>
      <c r="F7" s="637"/>
      <c r="G7" s="637"/>
      <c r="H7" s="143">
        <f>'Planning Stratum2_Species'!E12</f>
        <v>0</v>
      </c>
      <c r="Y7" s="206"/>
      <c r="Z7" s="206"/>
      <c r="AA7" s="206"/>
      <c r="AB7" s="206"/>
      <c r="AC7" s="206"/>
      <c r="AD7" s="206"/>
      <c r="AE7" s="206"/>
      <c r="AF7" s="206"/>
      <c r="AG7" s="206"/>
      <c r="AJ7" s="1"/>
      <c r="AK7" s="36"/>
    </row>
    <row r="8" spans="1:44" ht="17.25" customHeight="1" x14ac:dyDescent="0.25">
      <c r="A8" s="61"/>
      <c r="B8" s="625" t="s">
        <v>7</v>
      </c>
      <c r="C8" s="626"/>
      <c r="D8" s="773">
        <f>'Planning Stratum2_Species'!B11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Stratum2_Species'!B13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cbDE7FcfzKHpcCaXFmb4TgMq+dwvemW93P/LTO8HzrMwZnI9cFnzV4v2mvFKg4c58kzqW3oMjKvoEbuefwrbpg==" saltValue="aS5Sw+n1x/ZVcv9hzpJLPQ=="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B2B95-FE6F-40B3-9D20-F3692F43296D}">
  <sheetPr>
    <tabColor rgb="FFD8E4BC"/>
  </sheetPr>
  <dimension ref="A1:AY95"/>
  <sheetViews>
    <sheetView zoomScale="89"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Stratum2_Species'!B5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Stratum2_Species'!B8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Stratum2_Species'!B52</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Stratum2_Species'!B10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Stratum2_Species'!B12</f>
        <v>5.8</v>
      </c>
      <c r="E7" s="637" t="s">
        <v>6</v>
      </c>
      <c r="F7" s="637"/>
      <c r="G7" s="637"/>
      <c r="H7" s="143">
        <f>'Planning Stratum2_Species'!E12</f>
        <v>0</v>
      </c>
      <c r="Y7" s="206"/>
      <c r="Z7" s="206"/>
      <c r="AA7" s="206"/>
      <c r="AB7" s="206"/>
      <c r="AC7" s="206"/>
      <c r="AD7" s="206"/>
      <c r="AE7" s="206"/>
      <c r="AF7" s="206"/>
      <c r="AG7" s="206"/>
      <c r="AJ7" s="1"/>
      <c r="AK7" s="36"/>
    </row>
    <row r="8" spans="1:44" ht="17.25" customHeight="1" x14ac:dyDescent="0.25">
      <c r="A8" s="61"/>
      <c r="B8" s="625" t="s">
        <v>7</v>
      </c>
      <c r="C8" s="626"/>
      <c r="D8" s="773">
        <f>'Planning Stratum2_Species'!B11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Stratum2_Species'!B13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O2FiVsP+HBmRF2jbVhtztttpwnTnRHAuds2DhN0RB56NXe16501LHR1C0LI/zXH+78csE3mtCnkvA/uh2JOnIQ==" saltValue="EfHhjnzQ2pfc9ITT90zsag=="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B67D5-0011-4566-B59D-9C7E08A8ABC3}">
  <sheetPr>
    <pageSetUpPr fitToPage="1"/>
  </sheetPr>
  <dimension ref="A1:O42"/>
  <sheetViews>
    <sheetView zoomScale="85" zoomScaleNormal="85" workbookViewId="0">
      <selection activeCell="I45" sqref="I45"/>
    </sheetView>
  </sheetViews>
  <sheetFormatPr defaultRowHeight="15" x14ac:dyDescent="0.2"/>
  <cols>
    <col min="1" max="1" width="1.42578125" style="4" customWidth="1"/>
    <col min="2" max="2" width="10.5703125" style="4" customWidth="1"/>
    <col min="3" max="3" width="23.28515625" style="4" customWidth="1"/>
    <col min="4" max="4" width="13.85546875" style="4" customWidth="1"/>
    <col min="5" max="7" width="12.7109375" style="4" customWidth="1"/>
    <col min="8" max="8" width="4.7109375" style="4" customWidth="1"/>
    <col min="9" max="9" width="10.5703125" style="4" customWidth="1"/>
    <col min="10" max="10" width="21.140625" style="4" customWidth="1"/>
    <col min="11" max="11" width="13.5703125" style="4" customWidth="1"/>
    <col min="12" max="14" width="12.7109375" style="4" customWidth="1"/>
    <col min="15" max="15" width="8.5703125" style="4" customWidth="1"/>
    <col min="16" max="16" width="10.7109375" style="4" customWidth="1"/>
    <col min="17" max="17" width="9.28515625" style="4" customWidth="1"/>
    <col min="18" max="18" width="19.140625" style="4" customWidth="1"/>
    <col min="19" max="19" width="11.7109375" style="4" customWidth="1"/>
    <col min="20" max="16384" width="9.140625" style="4"/>
  </cols>
  <sheetData>
    <row r="1" spans="1:15" ht="6" customHeight="1" thickBot="1" x14ac:dyDescent="0.25">
      <c r="A1" s="59"/>
      <c r="B1" s="60"/>
      <c r="C1" s="60"/>
      <c r="D1" s="60"/>
      <c r="E1" s="60"/>
      <c r="F1" s="60"/>
      <c r="G1" s="60"/>
      <c r="H1" s="60"/>
      <c r="I1" s="60"/>
      <c r="J1" s="60"/>
      <c r="K1" s="60"/>
      <c r="L1" s="60"/>
      <c r="M1" s="60"/>
      <c r="N1" s="60"/>
      <c r="O1" s="60"/>
    </row>
    <row r="2" spans="1:15" x14ac:dyDescent="0.2">
      <c r="A2" s="61"/>
      <c r="B2" s="86" t="s">
        <v>0</v>
      </c>
      <c r="C2" s="62"/>
      <c r="D2" s="601"/>
      <c r="E2" s="601"/>
      <c r="F2" s="601"/>
      <c r="G2" s="602"/>
      <c r="I2" s="603" t="s">
        <v>16</v>
      </c>
      <c r="J2" s="604"/>
      <c r="K2" s="605"/>
    </row>
    <row r="3" spans="1:15" ht="15.75" thickBot="1" x14ac:dyDescent="0.25">
      <c r="A3" s="61"/>
      <c r="B3" s="87" t="s">
        <v>2</v>
      </c>
      <c r="C3" s="64"/>
      <c r="D3" s="606"/>
      <c r="E3" s="606"/>
      <c r="F3" s="606"/>
      <c r="G3" s="607"/>
      <c r="I3" s="608" t="s">
        <v>3</v>
      </c>
      <c r="J3" s="609"/>
      <c r="K3" s="610"/>
    </row>
    <row r="4" spans="1:15" x14ac:dyDescent="0.2">
      <c r="A4" s="61"/>
      <c r="B4" s="65" t="s">
        <v>4</v>
      </c>
      <c r="C4" s="64"/>
      <c r="D4" s="611"/>
      <c r="E4" s="611"/>
      <c r="F4" s="611"/>
      <c r="G4" s="612"/>
    </row>
    <row r="5" spans="1:15" ht="15.75" x14ac:dyDescent="0.2">
      <c r="A5" s="61"/>
      <c r="B5" s="65" t="s">
        <v>5</v>
      </c>
      <c r="C5" s="65"/>
      <c r="D5" s="66"/>
      <c r="E5" s="257" t="s">
        <v>6</v>
      </c>
      <c r="F5" s="67"/>
      <c r="G5" s="144">
        <f>'Planning Stratum1_Species'!E12</f>
        <v>0</v>
      </c>
    </row>
    <row r="6" spans="1:15" x14ac:dyDescent="0.2">
      <c r="A6" s="61"/>
      <c r="B6" s="87" t="s">
        <v>7</v>
      </c>
      <c r="C6" s="64"/>
      <c r="D6" s="599"/>
      <c r="E6" s="599"/>
      <c r="F6" s="599"/>
      <c r="G6" s="600"/>
    </row>
    <row r="7" spans="1:15" ht="16.5" thickBot="1" x14ac:dyDescent="0.3">
      <c r="A7" s="61"/>
      <c r="B7" s="1"/>
      <c r="D7" s="99"/>
    </row>
    <row r="8" spans="1:15" s="12" customFormat="1" ht="31.5" customHeight="1" x14ac:dyDescent="0.25">
      <c r="A8" s="100"/>
      <c r="B8" s="617" t="s">
        <v>17</v>
      </c>
      <c r="C8" s="618"/>
      <c r="D8" s="618"/>
      <c r="E8" s="618"/>
      <c r="F8" s="618"/>
      <c r="G8" s="619"/>
      <c r="I8" s="617" t="s">
        <v>18</v>
      </c>
      <c r="J8" s="618"/>
      <c r="K8" s="618"/>
      <c r="L8" s="618"/>
      <c r="M8" s="618"/>
      <c r="N8" s="619"/>
      <c r="O8" s="101"/>
    </row>
    <row r="9" spans="1:15" ht="31.5" customHeight="1" x14ac:dyDescent="0.2">
      <c r="A9" s="61"/>
      <c r="B9" s="620" t="s">
        <v>19</v>
      </c>
      <c r="C9" s="613" t="s">
        <v>20</v>
      </c>
      <c r="D9" s="613" t="s">
        <v>21</v>
      </c>
      <c r="E9" s="613" t="s">
        <v>22</v>
      </c>
      <c r="F9" s="613"/>
      <c r="G9" s="622"/>
      <c r="I9" s="620" t="s">
        <v>19</v>
      </c>
      <c r="J9" s="613" t="s">
        <v>23</v>
      </c>
      <c r="K9" s="613" t="s">
        <v>21</v>
      </c>
      <c r="L9" s="615" t="s">
        <v>24</v>
      </c>
      <c r="M9" s="615"/>
      <c r="N9" s="616"/>
    </row>
    <row r="10" spans="1:15" x14ac:dyDescent="0.2">
      <c r="A10" s="61"/>
      <c r="B10" s="621"/>
      <c r="C10" s="614"/>
      <c r="D10" s="614"/>
      <c r="E10" s="102">
        <v>1</v>
      </c>
      <c r="F10" s="102">
        <v>2</v>
      </c>
      <c r="G10" s="103">
        <v>3</v>
      </c>
      <c r="I10" s="621"/>
      <c r="J10" s="614"/>
      <c r="K10" s="614"/>
      <c r="L10" s="102">
        <v>1</v>
      </c>
      <c r="M10" s="102">
        <v>2</v>
      </c>
      <c r="N10" s="103">
        <v>3</v>
      </c>
    </row>
    <row r="11" spans="1:15" ht="15" customHeight="1" x14ac:dyDescent="0.2">
      <c r="A11" s="61"/>
      <c r="B11" s="72">
        <v>1</v>
      </c>
      <c r="C11" s="537"/>
      <c r="D11" s="538"/>
      <c r="E11" s="549"/>
      <c r="F11" s="549"/>
      <c r="G11" s="550"/>
      <c r="I11" s="72">
        <v>1</v>
      </c>
      <c r="J11" s="538"/>
      <c r="K11" s="538"/>
      <c r="L11" s="549"/>
      <c r="M11" s="549"/>
      <c r="N11" s="550"/>
    </row>
    <row r="12" spans="1:15" ht="15" customHeight="1" x14ac:dyDescent="0.2">
      <c r="A12" s="61"/>
      <c r="B12" s="72">
        <v>2</v>
      </c>
      <c r="C12" s="537"/>
      <c r="D12" s="538"/>
      <c r="E12" s="549"/>
      <c r="F12" s="549"/>
      <c r="G12" s="550"/>
      <c r="I12" s="72">
        <v>2</v>
      </c>
      <c r="J12" s="538"/>
      <c r="K12" s="538"/>
      <c r="L12" s="549"/>
      <c r="M12" s="549"/>
      <c r="N12" s="550"/>
    </row>
    <row r="13" spans="1:15" ht="15" customHeight="1" x14ac:dyDescent="0.2">
      <c r="A13" s="61"/>
      <c r="B13" s="72">
        <v>3</v>
      </c>
      <c r="C13" s="537"/>
      <c r="D13" s="538"/>
      <c r="E13" s="549"/>
      <c r="F13" s="549"/>
      <c r="G13" s="550"/>
      <c r="I13" s="72">
        <v>3</v>
      </c>
      <c r="J13" s="538"/>
      <c r="K13" s="538"/>
      <c r="L13" s="549"/>
      <c r="M13" s="549"/>
      <c r="N13" s="550"/>
    </row>
    <row r="14" spans="1:15" ht="15" customHeight="1" x14ac:dyDescent="0.2">
      <c r="A14" s="61"/>
      <c r="B14" s="72">
        <v>4</v>
      </c>
      <c r="C14" s="537"/>
      <c r="D14" s="538"/>
      <c r="E14" s="549"/>
      <c r="F14" s="549"/>
      <c r="G14" s="550"/>
      <c r="I14" s="72">
        <v>4</v>
      </c>
      <c r="J14" s="538"/>
      <c r="K14" s="538"/>
      <c r="L14" s="549"/>
      <c r="M14" s="549"/>
      <c r="N14" s="550"/>
    </row>
    <row r="15" spans="1:15" ht="15" customHeight="1" x14ac:dyDescent="0.2">
      <c r="A15" s="61"/>
      <c r="B15" s="72">
        <v>5</v>
      </c>
      <c r="C15" s="537"/>
      <c r="D15" s="538"/>
      <c r="E15" s="549"/>
      <c r="F15" s="549"/>
      <c r="G15" s="550"/>
      <c r="I15" s="72">
        <v>5</v>
      </c>
      <c r="J15" s="538"/>
      <c r="K15" s="538"/>
      <c r="L15" s="549"/>
      <c r="M15" s="549"/>
      <c r="N15" s="550"/>
    </row>
    <row r="16" spans="1:15" ht="15" customHeight="1" x14ac:dyDescent="0.2">
      <c r="A16" s="61"/>
      <c r="B16" s="72">
        <v>6</v>
      </c>
      <c r="C16" s="537"/>
      <c r="D16" s="538"/>
      <c r="E16" s="549"/>
      <c r="F16" s="549"/>
      <c r="G16" s="550"/>
      <c r="I16" s="72">
        <v>6</v>
      </c>
      <c r="J16" s="538"/>
      <c r="K16" s="538"/>
      <c r="L16" s="549"/>
      <c r="M16" s="549"/>
      <c r="N16" s="550"/>
    </row>
    <row r="17" spans="1:14" ht="15" customHeight="1" x14ac:dyDescent="0.2">
      <c r="A17" s="61"/>
      <c r="B17" s="72">
        <v>7</v>
      </c>
      <c r="C17" s="537"/>
      <c r="D17" s="538"/>
      <c r="E17" s="549"/>
      <c r="F17" s="549"/>
      <c r="G17" s="550"/>
      <c r="I17" s="72">
        <v>7</v>
      </c>
      <c r="J17" s="538"/>
      <c r="K17" s="538"/>
      <c r="L17" s="549"/>
      <c r="M17" s="549"/>
      <c r="N17" s="550"/>
    </row>
    <row r="18" spans="1:14" ht="15" customHeight="1" x14ac:dyDescent="0.2">
      <c r="A18" s="61"/>
      <c r="B18" s="72">
        <v>8</v>
      </c>
      <c r="C18" s="537"/>
      <c r="D18" s="538"/>
      <c r="E18" s="549"/>
      <c r="F18" s="549"/>
      <c r="G18" s="550"/>
      <c r="I18" s="72">
        <v>8</v>
      </c>
      <c r="J18" s="538"/>
      <c r="K18" s="538"/>
      <c r="L18" s="549"/>
      <c r="M18" s="549"/>
      <c r="N18" s="550"/>
    </row>
    <row r="19" spans="1:14" ht="15" customHeight="1" x14ac:dyDescent="0.2">
      <c r="A19" s="61"/>
      <c r="B19" s="72">
        <v>9</v>
      </c>
      <c r="C19" s="537"/>
      <c r="D19" s="538"/>
      <c r="E19" s="549"/>
      <c r="F19" s="549"/>
      <c r="G19" s="550"/>
      <c r="I19" s="72">
        <v>9</v>
      </c>
      <c r="J19" s="538"/>
      <c r="K19" s="538"/>
      <c r="L19" s="549"/>
      <c r="M19" s="549"/>
      <c r="N19" s="550"/>
    </row>
    <row r="20" spans="1:14" ht="15" customHeight="1" x14ac:dyDescent="0.2">
      <c r="A20" s="61"/>
      <c r="B20" s="72">
        <v>10</v>
      </c>
      <c r="C20" s="537"/>
      <c r="D20" s="538"/>
      <c r="E20" s="549"/>
      <c r="F20" s="549"/>
      <c r="G20" s="550"/>
      <c r="I20" s="72">
        <v>10</v>
      </c>
      <c r="J20" s="538"/>
      <c r="K20" s="538"/>
      <c r="L20" s="549"/>
      <c r="M20" s="549"/>
      <c r="N20" s="550"/>
    </row>
    <row r="21" spans="1:14" ht="15" customHeight="1" x14ac:dyDescent="0.2">
      <c r="A21" s="61"/>
      <c r="B21" s="72">
        <v>11</v>
      </c>
      <c r="C21" s="537"/>
      <c r="D21" s="538"/>
      <c r="E21" s="549"/>
      <c r="F21" s="549"/>
      <c r="G21" s="550"/>
      <c r="I21" s="72">
        <v>11</v>
      </c>
      <c r="J21" s="538"/>
      <c r="K21" s="538"/>
      <c r="L21" s="549"/>
      <c r="M21" s="549"/>
      <c r="N21" s="550"/>
    </row>
    <row r="22" spans="1:14" ht="15" customHeight="1" x14ac:dyDescent="0.2">
      <c r="A22" s="61"/>
      <c r="B22" s="72">
        <v>12</v>
      </c>
      <c r="C22" s="537"/>
      <c r="D22" s="538"/>
      <c r="E22" s="549"/>
      <c r="F22" s="549"/>
      <c r="G22" s="550"/>
      <c r="I22" s="72">
        <v>12</v>
      </c>
      <c r="J22" s="538"/>
      <c r="K22" s="538"/>
      <c r="L22" s="549"/>
      <c r="M22" s="549"/>
      <c r="N22" s="550"/>
    </row>
    <row r="23" spans="1:14" ht="15" customHeight="1" x14ac:dyDescent="0.2">
      <c r="A23" s="61"/>
      <c r="B23" s="72">
        <v>13</v>
      </c>
      <c r="C23" s="537"/>
      <c r="D23" s="538"/>
      <c r="E23" s="549"/>
      <c r="F23" s="549"/>
      <c r="G23" s="550"/>
      <c r="I23" s="72">
        <v>13</v>
      </c>
      <c r="J23" s="538"/>
      <c r="K23" s="538"/>
      <c r="L23" s="549"/>
      <c r="M23" s="549"/>
      <c r="N23" s="550"/>
    </row>
    <row r="24" spans="1:14" ht="15" customHeight="1" x14ac:dyDescent="0.2">
      <c r="A24" s="61"/>
      <c r="B24" s="72">
        <v>14</v>
      </c>
      <c r="C24" s="537"/>
      <c r="D24" s="538"/>
      <c r="E24" s="549"/>
      <c r="F24" s="549"/>
      <c r="G24" s="550"/>
      <c r="I24" s="72">
        <v>14</v>
      </c>
      <c r="J24" s="538"/>
      <c r="K24" s="538"/>
      <c r="L24" s="549"/>
      <c r="M24" s="549"/>
      <c r="N24" s="550"/>
    </row>
    <row r="25" spans="1:14" ht="15" customHeight="1" x14ac:dyDescent="0.2">
      <c r="A25" s="61"/>
      <c r="B25" s="72">
        <v>15</v>
      </c>
      <c r="C25" s="537"/>
      <c r="D25" s="538"/>
      <c r="E25" s="549"/>
      <c r="F25" s="549"/>
      <c r="G25" s="550"/>
      <c r="I25" s="72">
        <v>15</v>
      </c>
      <c r="J25" s="538"/>
      <c r="K25" s="538"/>
      <c r="L25" s="549"/>
      <c r="M25" s="549"/>
      <c r="N25" s="550"/>
    </row>
    <row r="26" spans="1:14" ht="15" customHeight="1" x14ac:dyDescent="0.2">
      <c r="A26" s="61"/>
      <c r="B26" s="72">
        <v>16</v>
      </c>
      <c r="C26" s="537"/>
      <c r="D26" s="538"/>
      <c r="E26" s="549"/>
      <c r="F26" s="549"/>
      <c r="G26" s="550"/>
      <c r="I26" s="72">
        <v>16</v>
      </c>
      <c r="J26" s="538"/>
      <c r="K26" s="538"/>
      <c r="L26" s="549"/>
      <c r="M26" s="549"/>
      <c r="N26" s="550"/>
    </row>
    <row r="27" spans="1:14" ht="15" customHeight="1" x14ac:dyDescent="0.2">
      <c r="A27" s="61"/>
      <c r="B27" s="72">
        <v>17</v>
      </c>
      <c r="C27" s="537"/>
      <c r="D27" s="538"/>
      <c r="E27" s="549"/>
      <c r="F27" s="549"/>
      <c r="G27" s="550"/>
      <c r="I27" s="72">
        <v>17</v>
      </c>
      <c r="J27" s="538"/>
      <c r="K27" s="538"/>
      <c r="L27" s="549"/>
      <c r="M27" s="549"/>
      <c r="N27" s="550"/>
    </row>
    <row r="28" spans="1:14" ht="15" customHeight="1" x14ac:dyDescent="0.2">
      <c r="A28" s="61"/>
      <c r="B28" s="72">
        <v>18</v>
      </c>
      <c r="C28" s="537"/>
      <c r="D28" s="538"/>
      <c r="E28" s="549"/>
      <c r="F28" s="549"/>
      <c r="G28" s="550"/>
      <c r="I28" s="72">
        <v>18</v>
      </c>
      <c r="J28" s="538"/>
      <c r="K28" s="538"/>
      <c r="L28" s="549"/>
      <c r="M28" s="549"/>
      <c r="N28" s="550"/>
    </row>
    <row r="29" spans="1:14" ht="15" customHeight="1" x14ac:dyDescent="0.2">
      <c r="A29" s="61"/>
      <c r="B29" s="72">
        <v>19</v>
      </c>
      <c r="C29" s="537"/>
      <c r="D29" s="538"/>
      <c r="E29" s="549"/>
      <c r="F29" s="549"/>
      <c r="G29" s="550"/>
      <c r="I29" s="72">
        <v>19</v>
      </c>
      <c r="J29" s="538"/>
      <c r="K29" s="538"/>
      <c r="L29" s="549"/>
      <c r="M29" s="549"/>
      <c r="N29" s="550"/>
    </row>
    <row r="30" spans="1:14" ht="15" customHeight="1" x14ac:dyDescent="0.2">
      <c r="A30" s="61"/>
      <c r="B30" s="72">
        <v>20</v>
      </c>
      <c r="C30" s="537"/>
      <c r="D30" s="538"/>
      <c r="E30" s="549"/>
      <c r="F30" s="549"/>
      <c r="G30" s="550"/>
      <c r="I30" s="72">
        <v>20</v>
      </c>
      <c r="J30" s="538"/>
      <c r="K30" s="538"/>
      <c r="L30" s="549"/>
      <c r="M30" s="549"/>
      <c r="N30" s="550"/>
    </row>
    <row r="31" spans="1:14" ht="15" customHeight="1" x14ac:dyDescent="0.2">
      <c r="A31" s="61"/>
      <c r="B31" s="72">
        <v>21</v>
      </c>
      <c r="C31" s="537"/>
      <c r="D31" s="538"/>
      <c r="E31" s="549"/>
      <c r="F31" s="549"/>
      <c r="G31" s="550"/>
      <c r="I31" s="72">
        <v>21</v>
      </c>
      <c r="J31" s="538"/>
      <c r="K31" s="538"/>
      <c r="L31" s="549"/>
      <c r="M31" s="549"/>
      <c r="N31" s="550"/>
    </row>
    <row r="32" spans="1:14" ht="15" customHeight="1" x14ac:dyDescent="0.2">
      <c r="A32" s="61"/>
      <c r="B32" s="72">
        <v>22</v>
      </c>
      <c r="C32" s="537"/>
      <c r="D32" s="538"/>
      <c r="E32" s="549"/>
      <c r="F32" s="549"/>
      <c r="G32" s="550"/>
      <c r="I32" s="72">
        <v>22</v>
      </c>
      <c r="J32" s="538"/>
      <c r="K32" s="538"/>
      <c r="L32" s="549"/>
      <c r="M32" s="549"/>
      <c r="N32" s="550"/>
    </row>
    <row r="33" spans="1:14" ht="15" customHeight="1" x14ac:dyDescent="0.2">
      <c r="A33" s="61"/>
      <c r="B33" s="72">
        <v>23</v>
      </c>
      <c r="C33" s="537"/>
      <c r="D33" s="538"/>
      <c r="E33" s="549"/>
      <c r="F33" s="549"/>
      <c r="G33" s="550"/>
      <c r="I33" s="72">
        <v>23</v>
      </c>
      <c r="J33" s="538"/>
      <c r="K33" s="538"/>
      <c r="L33" s="549"/>
      <c r="M33" s="549"/>
      <c r="N33" s="550"/>
    </row>
    <row r="34" spans="1:14" ht="15" customHeight="1" x14ac:dyDescent="0.2">
      <c r="A34" s="61"/>
      <c r="B34" s="72">
        <v>24</v>
      </c>
      <c r="C34" s="537"/>
      <c r="D34" s="538"/>
      <c r="E34" s="549"/>
      <c r="F34" s="549"/>
      <c r="G34" s="550"/>
      <c r="I34" s="72">
        <v>24</v>
      </c>
      <c r="J34" s="538"/>
      <c r="K34" s="538"/>
      <c r="L34" s="549"/>
      <c r="M34" s="549"/>
      <c r="N34" s="550"/>
    </row>
    <row r="35" spans="1:14" ht="15" customHeight="1" x14ac:dyDescent="0.2">
      <c r="A35" s="61"/>
      <c r="B35" s="72">
        <v>25</v>
      </c>
      <c r="C35" s="537"/>
      <c r="D35" s="538"/>
      <c r="E35" s="549"/>
      <c r="F35" s="549"/>
      <c r="G35" s="550"/>
      <c r="I35" s="72">
        <v>25</v>
      </c>
      <c r="J35" s="538"/>
      <c r="K35" s="538"/>
      <c r="L35" s="549"/>
      <c r="M35" s="549"/>
      <c r="N35" s="550"/>
    </row>
    <row r="36" spans="1:14" ht="15" customHeight="1" x14ac:dyDescent="0.2">
      <c r="A36" s="61"/>
      <c r="B36" s="72">
        <v>26</v>
      </c>
      <c r="C36" s="537"/>
      <c r="D36" s="538"/>
      <c r="E36" s="549"/>
      <c r="F36" s="549"/>
      <c r="G36" s="550"/>
      <c r="I36" s="72">
        <v>26</v>
      </c>
      <c r="J36" s="538"/>
      <c r="K36" s="538"/>
      <c r="L36" s="549"/>
      <c r="M36" s="549"/>
      <c r="N36" s="550"/>
    </row>
    <row r="37" spans="1:14" ht="15" customHeight="1" x14ac:dyDescent="0.2">
      <c r="A37" s="61"/>
      <c r="B37" s="72">
        <v>27</v>
      </c>
      <c r="C37" s="537"/>
      <c r="D37" s="538"/>
      <c r="E37" s="549"/>
      <c r="F37" s="549"/>
      <c r="G37" s="550"/>
      <c r="I37" s="72">
        <v>27</v>
      </c>
      <c r="J37" s="538"/>
      <c r="K37" s="538"/>
      <c r="L37" s="549"/>
      <c r="M37" s="549"/>
      <c r="N37" s="550"/>
    </row>
    <row r="38" spans="1:14" ht="15" customHeight="1" x14ac:dyDescent="0.2">
      <c r="A38" s="61"/>
      <c r="B38" s="72">
        <v>28</v>
      </c>
      <c r="C38" s="537"/>
      <c r="D38" s="538"/>
      <c r="E38" s="549"/>
      <c r="F38" s="549"/>
      <c r="G38" s="550"/>
      <c r="I38" s="72">
        <v>28</v>
      </c>
      <c r="J38" s="538"/>
      <c r="K38" s="538"/>
      <c r="L38" s="549"/>
      <c r="M38" s="549"/>
      <c r="N38" s="550"/>
    </row>
    <row r="39" spans="1:14" ht="15" customHeight="1" x14ac:dyDescent="0.2">
      <c r="A39" s="61"/>
      <c r="B39" s="72">
        <v>29</v>
      </c>
      <c r="C39" s="537"/>
      <c r="D39" s="538"/>
      <c r="E39" s="549"/>
      <c r="F39" s="549"/>
      <c r="G39" s="550"/>
      <c r="I39" s="93">
        <v>29</v>
      </c>
      <c r="J39" s="538"/>
      <c r="K39" s="538"/>
      <c r="L39" s="549"/>
      <c r="M39" s="549"/>
      <c r="N39" s="550"/>
    </row>
    <row r="40" spans="1:14" ht="15" customHeight="1" thickBot="1" x14ac:dyDescent="0.25">
      <c r="A40" s="61"/>
      <c r="B40" s="78">
        <v>30</v>
      </c>
      <c r="C40" s="551"/>
      <c r="D40" s="542"/>
      <c r="E40" s="552"/>
      <c r="F40" s="552"/>
      <c r="G40" s="553"/>
      <c r="I40" s="78">
        <v>30</v>
      </c>
      <c r="J40" s="554"/>
      <c r="K40" s="542"/>
      <c r="L40" s="552"/>
      <c r="M40" s="552"/>
      <c r="N40" s="553"/>
    </row>
    <row r="41" spans="1:14" x14ac:dyDescent="0.2">
      <c r="H41" s="104"/>
      <c r="I41" s="104"/>
      <c r="J41" s="104"/>
    </row>
    <row r="42" spans="1:14" x14ac:dyDescent="0.2">
      <c r="H42" s="104"/>
      <c r="I42" s="104"/>
    </row>
  </sheetData>
  <sheetProtection algorithmName="SHA-512" hashValue="zPQX8q7RnRABCAzobSEZ6Va78y7Zh9CvE2aL0OJeXxrZIDVA+f8WelAoflwaAQTeNtzcfJ8IU1TCjYeEhGubFg==" saltValue="Sj/y+h9AZNomAtdnf18VHA==" spinCount="100000" sheet="1" objects="1" scenarios="1"/>
  <mergeCells count="16">
    <mergeCell ref="D6:G6"/>
    <mergeCell ref="D2:G2"/>
    <mergeCell ref="I2:K2"/>
    <mergeCell ref="D3:G3"/>
    <mergeCell ref="I3:K3"/>
    <mergeCell ref="D4:G4"/>
    <mergeCell ref="K9:K10"/>
    <mergeCell ref="L9:N9"/>
    <mergeCell ref="B8:G8"/>
    <mergeCell ref="I8:N8"/>
    <mergeCell ref="B9:B10"/>
    <mergeCell ref="C9:C10"/>
    <mergeCell ref="D9:D10"/>
    <mergeCell ref="E9:G9"/>
    <mergeCell ref="I9:I10"/>
    <mergeCell ref="J9:J10"/>
  </mergeCells>
  <conditionalFormatting sqref="E11:G40 L11:N40">
    <cfRule type="cellIs" dxfId="25" priority="1" operator="lessThan">
      <formula>0</formula>
    </cfRule>
    <cfRule type="cellIs" dxfId="24" priority="2" operator="greaterThan">
      <formula>50</formula>
    </cfRule>
  </conditionalFormatting>
  <pageMargins left="0.25" right="0.25" top="0.75" bottom="0.75" header="0.3" footer="0.3"/>
  <pageSetup paperSize="9" scale="8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7992-1B30-489F-9447-A76606E56EFB}">
  <sheetPr>
    <tabColor rgb="FFD8E4BC"/>
  </sheetPr>
  <dimension ref="A1:N118"/>
  <sheetViews>
    <sheetView zoomScaleNormal="100" workbookViewId="0">
      <selection activeCell="B5" sqref="B5"/>
    </sheetView>
  </sheetViews>
  <sheetFormatPr defaultRowHeight="15" x14ac:dyDescent="0.2"/>
  <cols>
    <col min="1" max="1" width="25.28515625" style="145" customWidth="1"/>
    <col min="2" max="2" width="21.5703125" style="145" customWidth="1"/>
    <col min="3" max="3" width="17.42578125" style="145" customWidth="1"/>
    <col min="4" max="4" width="20.7109375" style="145" customWidth="1"/>
    <col min="5" max="5" width="21.42578125" style="145" customWidth="1"/>
    <col min="6" max="6" width="15.140625" style="145" customWidth="1"/>
    <col min="7" max="7" width="21.42578125" style="145" customWidth="1"/>
    <col min="8" max="8" width="13.28515625" style="145" customWidth="1"/>
    <col min="9" max="9" width="29.28515625" style="145" customWidth="1"/>
    <col min="10" max="10" width="11.7109375" style="145" customWidth="1"/>
    <col min="11" max="11" width="9.140625" style="145"/>
    <col min="12" max="12" width="12.85546875" style="145" customWidth="1"/>
    <col min="13" max="13" width="11.140625" style="145" customWidth="1"/>
    <col min="14" max="257" width="9.140625" style="145"/>
    <col min="258" max="258" width="15.140625" style="145" bestFit="1" customWidth="1"/>
    <col min="259" max="513" width="9.140625" style="145"/>
    <col min="514" max="514" width="15.140625" style="145" bestFit="1" customWidth="1"/>
    <col min="515" max="769" width="9.140625" style="145"/>
    <col min="770" max="770" width="15.140625" style="145" bestFit="1" customWidth="1"/>
    <col min="771" max="1025" width="9.140625" style="145"/>
    <col min="1026" max="1026" width="15.140625" style="145" bestFit="1" customWidth="1"/>
    <col min="1027" max="1281" width="9.140625" style="145"/>
    <col min="1282" max="1282" width="15.140625" style="145" bestFit="1" customWidth="1"/>
    <col min="1283" max="1537" width="9.140625" style="145"/>
    <col min="1538" max="1538" width="15.140625" style="145" bestFit="1" customWidth="1"/>
    <col min="1539" max="1793" width="9.140625" style="145"/>
    <col min="1794" max="1794" width="15.140625" style="145" bestFit="1" customWidth="1"/>
    <col min="1795" max="2049" width="9.140625" style="145"/>
    <col min="2050" max="2050" width="15.140625" style="145" bestFit="1" customWidth="1"/>
    <col min="2051" max="2305" width="9.140625" style="145"/>
    <col min="2306" max="2306" width="15.140625" style="145" bestFit="1" customWidth="1"/>
    <col min="2307" max="2561" width="9.140625" style="145"/>
    <col min="2562" max="2562" width="15.140625" style="145" bestFit="1" customWidth="1"/>
    <col min="2563" max="2817" width="9.140625" style="145"/>
    <col min="2818" max="2818" width="15.140625" style="145" bestFit="1" customWidth="1"/>
    <col min="2819" max="3073" width="9.140625" style="145"/>
    <col min="3074" max="3074" width="15.140625" style="145" bestFit="1" customWidth="1"/>
    <col min="3075" max="3329" width="9.140625" style="145"/>
    <col min="3330" max="3330" width="15.140625" style="145" bestFit="1" customWidth="1"/>
    <col min="3331" max="3585" width="9.140625" style="145"/>
    <col min="3586" max="3586" width="15.140625" style="145" bestFit="1" customWidth="1"/>
    <col min="3587" max="3841" width="9.140625" style="145"/>
    <col min="3842" max="3842" width="15.140625" style="145" bestFit="1" customWidth="1"/>
    <col min="3843" max="4097" width="9.140625" style="145"/>
    <col min="4098" max="4098" width="15.140625" style="145" bestFit="1" customWidth="1"/>
    <col min="4099" max="4353" width="9.140625" style="145"/>
    <col min="4354" max="4354" width="15.140625" style="145" bestFit="1" customWidth="1"/>
    <col min="4355" max="4609" width="9.140625" style="145"/>
    <col min="4610" max="4610" width="15.140625" style="145" bestFit="1" customWidth="1"/>
    <col min="4611" max="4865" width="9.140625" style="145"/>
    <col min="4866" max="4866" width="15.140625" style="145" bestFit="1" customWidth="1"/>
    <col min="4867" max="5121" width="9.140625" style="145"/>
    <col min="5122" max="5122" width="15.140625" style="145" bestFit="1" customWidth="1"/>
    <col min="5123" max="5377" width="9.140625" style="145"/>
    <col min="5378" max="5378" width="15.140625" style="145" bestFit="1" customWidth="1"/>
    <col min="5379" max="5633" width="9.140625" style="145"/>
    <col min="5634" max="5634" width="15.140625" style="145" bestFit="1" customWidth="1"/>
    <col min="5635" max="5889" width="9.140625" style="145"/>
    <col min="5890" max="5890" width="15.140625" style="145" bestFit="1" customWidth="1"/>
    <col min="5891" max="6145" width="9.140625" style="145"/>
    <col min="6146" max="6146" width="15.140625" style="145" bestFit="1" customWidth="1"/>
    <col min="6147" max="6401" width="9.140625" style="145"/>
    <col min="6402" max="6402" width="15.140625" style="145" bestFit="1" customWidth="1"/>
    <col min="6403" max="6657" width="9.140625" style="145"/>
    <col min="6658" max="6658" width="15.140625" style="145" bestFit="1" customWidth="1"/>
    <col min="6659" max="6913" width="9.140625" style="145"/>
    <col min="6914" max="6914" width="15.140625" style="145" bestFit="1" customWidth="1"/>
    <col min="6915" max="7169" width="9.140625" style="145"/>
    <col min="7170" max="7170" width="15.140625" style="145" bestFit="1" customWidth="1"/>
    <col min="7171" max="7425" width="9.140625" style="145"/>
    <col min="7426" max="7426" width="15.140625" style="145" bestFit="1" customWidth="1"/>
    <col min="7427" max="7681" width="9.140625" style="145"/>
    <col min="7682" max="7682" width="15.140625" style="145" bestFit="1" customWidth="1"/>
    <col min="7683" max="7937" width="9.140625" style="145"/>
    <col min="7938" max="7938" width="15.140625" style="145" bestFit="1" customWidth="1"/>
    <col min="7939" max="8193" width="9.140625" style="145"/>
    <col min="8194" max="8194" width="15.140625" style="145" bestFit="1" customWidth="1"/>
    <col min="8195" max="8449" width="9.140625" style="145"/>
    <col min="8450" max="8450" width="15.140625" style="145" bestFit="1" customWidth="1"/>
    <col min="8451" max="8705" width="9.140625" style="145"/>
    <col min="8706" max="8706" width="15.140625" style="145" bestFit="1" customWidth="1"/>
    <col min="8707" max="8961" width="9.140625" style="145"/>
    <col min="8962" max="8962" width="15.140625" style="145" bestFit="1" customWidth="1"/>
    <col min="8963" max="9217" width="9.140625" style="145"/>
    <col min="9218" max="9218" width="15.140625" style="145" bestFit="1" customWidth="1"/>
    <col min="9219" max="9473" width="9.140625" style="145"/>
    <col min="9474" max="9474" width="15.140625" style="145" bestFit="1" customWidth="1"/>
    <col min="9475" max="9729" width="9.140625" style="145"/>
    <col min="9730" max="9730" width="15.140625" style="145" bestFit="1" customWidth="1"/>
    <col min="9731" max="9985" width="9.140625" style="145"/>
    <col min="9986" max="9986" width="15.140625" style="145" bestFit="1" customWidth="1"/>
    <col min="9987" max="10241" width="9.140625" style="145"/>
    <col min="10242" max="10242" width="15.140625" style="145" bestFit="1" customWidth="1"/>
    <col min="10243" max="10497" width="9.140625" style="145"/>
    <col min="10498" max="10498" width="15.140625" style="145" bestFit="1" customWidth="1"/>
    <col min="10499" max="10753" width="9.140625" style="145"/>
    <col min="10754" max="10754" width="15.140625" style="145" bestFit="1" customWidth="1"/>
    <col min="10755" max="11009" width="9.140625" style="145"/>
    <col min="11010" max="11010" width="15.140625" style="145" bestFit="1" customWidth="1"/>
    <col min="11011" max="11265" width="9.140625" style="145"/>
    <col min="11266" max="11266" width="15.140625" style="145" bestFit="1" customWidth="1"/>
    <col min="11267" max="11521" width="9.140625" style="145"/>
    <col min="11522" max="11522" width="15.140625" style="145" bestFit="1" customWidth="1"/>
    <col min="11523" max="11777" width="9.140625" style="145"/>
    <col min="11778" max="11778" width="15.140625" style="145" bestFit="1" customWidth="1"/>
    <col min="11779" max="12033" width="9.140625" style="145"/>
    <col min="12034" max="12034" width="15.140625" style="145" bestFit="1" customWidth="1"/>
    <col min="12035" max="12289" width="9.140625" style="145"/>
    <col min="12290" max="12290" width="15.140625" style="145" bestFit="1" customWidth="1"/>
    <col min="12291" max="12545" width="9.140625" style="145"/>
    <col min="12546" max="12546" width="15.140625" style="145" bestFit="1" customWidth="1"/>
    <col min="12547" max="12801" width="9.140625" style="145"/>
    <col min="12802" max="12802" width="15.140625" style="145" bestFit="1" customWidth="1"/>
    <col min="12803" max="13057" width="9.140625" style="145"/>
    <col min="13058" max="13058" width="15.140625" style="145" bestFit="1" customWidth="1"/>
    <col min="13059" max="13313" width="9.140625" style="145"/>
    <col min="13314" max="13314" width="15.140625" style="145" bestFit="1" customWidth="1"/>
    <col min="13315" max="13569" width="9.140625" style="145"/>
    <col min="13570" max="13570" width="15.140625" style="145" bestFit="1" customWidth="1"/>
    <col min="13571" max="13825" width="9.140625" style="145"/>
    <col min="13826" max="13826" width="15.140625" style="145" bestFit="1" customWidth="1"/>
    <col min="13827" max="14081" width="9.140625" style="145"/>
    <col min="14082" max="14082" width="15.140625" style="145" bestFit="1" customWidth="1"/>
    <col min="14083" max="14337" width="9.140625" style="145"/>
    <col min="14338" max="14338" width="15.140625" style="145" bestFit="1" customWidth="1"/>
    <col min="14339" max="14593" width="9.140625" style="145"/>
    <col min="14594" max="14594" width="15.140625" style="145" bestFit="1" customWidth="1"/>
    <col min="14595" max="14849" width="9.140625" style="145"/>
    <col min="14850" max="14850" width="15.140625" style="145" bestFit="1" customWidth="1"/>
    <col min="14851" max="15105" width="9.140625" style="145"/>
    <col min="15106" max="15106" width="15.140625" style="145" bestFit="1" customWidth="1"/>
    <col min="15107" max="15361" width="9.140625" style="145"/>
    <col min="15362" max="15362" width="15.140625" style="145" bestFit="1" customWidth="1"/>
    <col min="15363" max="15617" width="9.140625" style="145"/>
    <col min="15618" max="15618" width="15.140625" style="145" bestFit="1" customWidth="1"/>
    <col min="15619" max="15873" width="9.140625" style="145"/>
    <col min="15874" max="15874" width="15.140625" style="145" bestFit="1" customWidth="1"/>
    <col min="15875" max="16129" width="9.140625" style="145"/>
    <col min="16130" max="16130" width="15.140625" style="145" bestFit="1" customWidth="1"/>
    <col min="16131" max="16384" width="9.140625" style="145"/>
  </cols>
  <sheetData>
    <row r="1" spans="1:14" x14ac:dyDescent="0.2">
      <c r="A1" s="313" t="s">
        <v>138</v>
      </c>
      <c r="B1" s="314"/>
      <c r="C1" s="314"/>
      <c r="D1" s="314"/>
      <c r="E1" s="315"/>
      <c r="G1" s="638" t="s">
        <v>41</v>
      </c>
      <c r="H1" s="638"/>
      <c r="I1" s="639" t="s">
        <v>42</v>
      </c>
      <c r="J1" s="639"/>
      <c r="K1" s="235" t="s">
        <v>43</v>
      </c>
      <c r="L1" s="235"/>
      <c r="M1" s="235"/>
      <c r="N1" s="235"/>
    </row>
    <row r="2" spans="1:14" ht="15" customHeight="1" thickBot="1" x14ac:dyDescent="0.25">
      <c r="A2" s="608" t="s">
        <v>139</v>
      </c>
      <c r="B2" s="609"/>
      <c r="C2" s="609"/>
      <c r="D2" s="609"/>
      <c r="E2" s="610"/>
    </row>
    <row r="3" spans="1:14" ht="16.5" thickBot="1" x14ac:dyDescent="0.3">
      <c r="A3" s="71"/>
    </row>
    <row r="4" spans="1:14" ht="16.5" thickBot="1" x14ac:dyDescent="0.25">
      <c r="A4" s="146" t="s">
        <v>140</v>
      </c>
      <c r="F4" s="147"/>
      <c r="G4" s="148"/>
      <c r="H4" s="148"/>
      <c r="I4" s="149"/>
      <c r="J4" s="149"/>
    </row>
    <row r="5" spans="1:14" ht="15.75" customHeight="1" x14ac:dyDescent="0.2">
      <c r="A5" s="207" t="s">
        <v>0</v>
      </c>
      <c r="B5" s="228" t="s">
        <v>141</v>
      </c>
      <c r="C5" s="229"/>
      <c r="D5" s="229"/>
      <c r="E5" s="230"/>
      <c r="F5" s="149"/>
      <c r="J5" s="147"/>
    </row>
    <row r="6" spans="1:14" x14ac:dyDescent="0.2">
      <c r="A6" s="65" t="s">
        <v>142</v>
      </c>
      <c r="B6" s="651" t="s">
        <v>143</v>
      </c>
      <c r="C6" s="652"/>
      <c r="D6" s="652"/>
      <c r="E6" s="653"/>
      <c r="F6" s="149"/>
      <c r="G6" s="149"/>
      <c r="H6" s="149"/>
      <c r="I6" s="149"/>
    </row>
    <row r="7" spans="1:14" x14ac:dyDescent="0.2">
      <c r="A7" s="208" t="s">
        <v>144</v>
      </c>
      <c r="B7" s="651" t="s">
        <v>145</v>
      </c>
      <c r="C7" s="652"/>
      <c r="D7" s="652"/>
      <c r="E7" s="653"/>
      <c r="F7" s="149"/>
      <c r="G7" s="149"/>
      <c r="H7" s="149"/>
      <c r="I7" s="149"/>
    </row>
    <row r="8" spans="1:14" x14ac:dyDescent="0.2">
      <c r="A8" s="212" t="s">
        <v>2</v>
      </c>
      <c r="B8" s="651" t="s">
        <v>146</v>
      </c>
      <c r="C8" s="652"/>
      <c r="D8" s="652"/>
      <c r="E8" s="653"/>
      <c r="F8" s="150"/>
      <c r="G8" s="150"/>
      <c r="H8" s="150"/>
      <c r="I8" s="150"/>
    </row>
    <row r="9" spans="1:14" ht="35.25" customHeight="1" x14ac:dyDescent="0.2">
      <c r="A9" s="214" t="s">
        <v>147</v>
      </c>
      <c r="B9" s="656" t="s">
        <v>148</v>
      </c>
      <c r="C9" s="656"/>
      <c r="D9" s="656"/>
      <c r="E9" s="657"/>
      <c r="F9" s="18"/>
      <c r="G9" s="18"/>
      <c r="H9" s="18"/>
      <c r="I9" s="18"/>
    </row>
    <row r="10" spans="1:14" x14ac:dyDescent="0.2">
      <c r="A10" s="213" t="s">
        <v>4</v>
      </c>
      <c r="B10" s="231">
        <v>2</v>
      </c>
      <c r="C10" s="649" t="s">
        <v>149</v>
      </c>
      <c r="D10" s="649"/>
      <c r="E10" s="650"/>
      <c r="F10" s="149"/>
      <c r="G10" s="149"/>
      <c r="H10" s="149"/>
      <c r="I10" s="149"/>
    </row>
    <row r="11" spans="1:14" ht="15.75" x14ac:dyDescent="0.2">
      <c r="A11" s="209" t="s">
        <v>7</v>
      </c>
      <c r="B11" s="651">
        <v>10</v>
      </c>
      <c r="C11" s="652"/>
      <c r="D11" s="652"/>
      <c r="E11" s="653"/>
      <c r="F11" s="150"/>
      <c r="G11" s="68"/>
    </row>
    <row r="12" spans="1:14" ht="15.75" x14ac:dyDescent="0.2">
      <c r="A12" s="209" t="s">
        <v>5</v>
      </c>
      <c r="B12" s="232">
        <v>5.8</v>
      </c>
      <c r="C12" s="654" t="s">
        <v>150</v>
      </c>
      <c r="D12" s="655"/>
      <c r="E12" s="234">
        <v>0</v>
      </c>
      <c r="F12" s="149"/>
      <c r="G12" s="149"/>
      <c r="H12" s="149"/>
      <c r="I12" s="148"/>
    </row>
    <row r="13" spans="1:14" ht="16.5" thickBot="1" x14ac:dyDescent="0.25">
      <c r="A13" s="210" t="s">
        <v>151</v>
      </c>
      <c r="B13" s="233">
        <f>IF(B12&gt;0,PI()*B12*B12/10000,E12*E12/10000)</f>
        <v>1.0568317686676064E-2</v>
      </c>
      <c r="C13" s="151" t="s">
        <v>152</v>
      </c>
      <c r="D13" s="151"/>
      <c r="E13" s="152"/>
      <c r="F13" s="149"/>
      <c r="G13" s="149"/>
      <c r="H13" s="149"/>
      <c r="I13" s="148"/>
    </row>
    <row r="14" spans="1:14" ht="16.5" thickBot="1" x14ac:dyDescent="0.3">
      <c r="A14" s="71"/>
    </row>
    <row r="15" spans="1:14" ht="15" customHeight="1" x14ac:dyDescent="0.2">
      <c r="A15" s="320" t="s">
        <v>153</v>
      </c>
      <c r="B15" s="314"/>
      <c r="C15" s="314"/>
      <c r="D15" s="314"/>
      <c r="E15" s="314"/>
      <c r="F15" s="314"/>
      <c r="G15" s="314"/>
      <c r="H15" s="314"/>
      <c r="I15" s="315"/>
    </row>
    <row r="16" spans="1:14" ht="15" customHeight="1" x14ac:dyDescent="0.2">
      <c r="A16" s="321" t="s">
        <v>501</v>
      </c>
      <c r="B16" s="322"/>
      <c r="C16" s="322"/>
      <c r="D16" s="322"/>
      <c r="E16" s="322"/>
      <c r="F16" s="322"/>
      <c r="G16" s="322"/>
      <c r="H16" s="322"/>
      <c r="I16" s="323"/>
    </row>
    <row r="17" spans="1:11" ht="15" customHeight="1" x14ac:dyDescent="0.2">
      <c r="A17" s="324" t="s">
        <v>502</v>
      </c>
      <c r="B17" s="322"/>
      <c r="C17" s="322"/>
      <c r="D17" s="322"/>
      <c r="E17" s="322"/>
      <c r="F17" s="322"/>
      <c r="G17" s="322"/>
      <c r="H17" s="322"/>
      <c r="I17" s="323"/>
    </row>
    <row r="18" spans="1:11" ht="15" customHeight="1" x14ac:dyDescent="0.2">
      <c r="A18" s="321" t="s">
        <v>154</v>
      </c>
      <c r="B18" s="322"/>
      <c r="C18" s="322"/>
      <c r="D18" s="322"/>
      <c r="E18" s="322"/>
      <c r="F18" s="322"/>
      <c r="G18" s="322"/>
      <c r="H18" s="322"/>
      <c r="I18" s="323"/>
    </row>
    <row r="19" spans="1:11" ht="15" customHeight="1" x14ac:dyDescent="0.25">
      <c r="A19" s="325" t="s">
        <v>155</v>
      </c>
      <c r="B19" s="215"/>
      <c r="C19" s="215"/>
      <c r="D19" s="215"/>
      <c r="E19" s="215"/>
      <c r="F19" s="215"/>
      <c r="G19" s="215"/>
      <c r="H19" s="215"/>
      <c r="I19" s="326"/>
      <c r="K19" s="157"/>
    </row>
    <row r="20" spans="1:11" ht="57" customHeight="1" x14ac:dyDescent="0.2">
      <c r="A20" s="153" t="s">
        <v>156</v>
      </c>
      <c r="B20" s="154" t="s">
        <v>35</v>
      </c>
      <c r="C20" s="154" t="s">
        <v>114</v>
      </c>
      <c r="D20" s="154" t="s">
        <v>157</v>
      </c>
      <c r="E20" s="155" t="s">
        <v>158</v>
      </c>
      <c r="F20" s="156" t="s">
        <v>159</v>
      </c>
      <c r="G20" s="154" t="s">
        <v>160</v>
      </c>
      <c r="H20" s="260" t="s">
        <v>161</v>
      </c>
      <c r="I20" s="327" t="s">
        <v>162</v>
      </c>
    </row>
    <row r="21" spans="1:11" ht="15" customHeight="1" x14ac:dyDescent="0.2">
      <c r="A21" s="223"/>
      <c r="B21" s="222"/>
      <c r="C21" s="224"/>
      <c r="D21" s="224"/>
      <c r="E21" s="225"/>
      <c r="F21" s="226"/>
      <c r="G21" s="258"/>
      <c r="H21" s="226"/>
      <c r="I21" s="328"/>
    </row>
    <row r="22" spans="1:11" ht="15" customHeight="1" x14ac:dyDescent="0.2">
      <c r="A22" s="223"/>
      <c r="B22" s="222"/>
      <c r="C22" s="224"/>
      <c r="D22" s="224"/>
      <c r="E22" s="225"/>
      <c r="F22" s="226"/>
      <c r="G22" s="258"/>
      <c r="H22" s="226"/>
      <c r="I22" s="328"/>
    </row>
    <row r="23" spans="1:11" ht="15" customHeight="1" x14ac:dyDescent="0.2">
      <c r="A23" s="223"/>
      <c r="B23" s="222"/>
      <c r="C23" s="224"/>
      <c r="D23" s="224"/>
      <c r="E23" s="225"/>
      <c r="F23" s="226"/>
      <c r="G23" s="258"/>
      <c r="H23" s="226"/>
      <c r="I23" s="328"/>
    </row>
    <row r="24" spans="1:11" ht="15" customHeight="1" x14ac:dyDescent="0.2">
      <c r="A24" s="223"/>
      <c r="B24" s="222"/>
      <c r="C24" s="224"/>
      <c r="D24" s="224"/>
      <c r="E24" s="225"/>
      <c r="F24" s="226"/>
      <c r="G24" s="258"/>
      <c r="H24" s="226"/>
      <c r="I24" s="328"/>
    </row>
    <row r="25" spans="1:11" ht="15" customHeight="1" x14ac:dyDescent="0.2">
      <c r="A25" s="223"/>
      <c r="B25" s="222"/>
      <c r="C25" s="224"/>
      <c r="D25" s="224"/>
      <c r="E25" s="225"/>
      <c r="F25" s="226"/>
      <c r="G25" s="258"/>
      <c r="H25" s="226"/>
      <c r="I25" s="328"/>
    </row>
    <row r="26" spans="1:11" ht="15" customHeight="1" x14ac:dyDescent="0.2">
      <c r="A26" s="223"/>
      <c r="B26" s="222"/>
      <c r="C26" s="224"/>
      <c r="D26" s="224"/>
      <c r="E26" s="225"/>
      <c r="F26" s="226"/>
      <c r="G26" s="258"/>
      <c r="H26" s="226"/>
      <c r="I26" s="328"/>
    </row>
    <row r="27" spans="1:11" ht="15" customHeight="1" x14ac:dyDescent="0.2">
      <c r="A27" s="223"/>
      <c r="B27" s="222"/>
      <c r="C27" s="224"/>
      <c r="D27" s="224"/>
      <c r="E27" s="225"/>
      <c r="F27" s="226"/>
      <c r="G27" s="258"/>
      <c r="H27" s="226"/>
      <c r="I27" s="328"/>
    </row>
    <row r="28" spans="1:11" ht="15" customHeight="1" x14ac:dyDescent="0.2">
      <c r="A28" s="223"/>
      <c r="B28" s="222"/>
      <c r="C28" s="224"/>
      <c r="D28" s="224"/>
      <c r="E28" s="225"/>
      <c r="F28" s="226"/>
      <c r="G28" s="258"/>
      <c r="H28" s="226"/>
      <c r="I28" s="328"/>
    </row>
    <row r="29" spans="1:11" ht="15" customHeight="1" x14ac:dyDescent="0.2">
      <c r="A29" s="223"/>
      <c r="B29" s="222"/>
      <c r="C29" s="224"/>
      <c r="D29" s="224"/>
      <c r="E29" s="225"/>
      <c r="F29" s="226"/>
      <c r="G29" s="258"/>
      <c r="H29" s="226"/>
      <c r="I29" s="328"/>
    </row>
    <row r="30" spans="1:11" ht="15" customHeight="1" x14ac:dyDescent="0.2">
      <c r="A30" s="223"/>
      <c r="B30" s="222"/>
      <c r="C30" s="224"/>
      <c r="D30" s="224"/>
      <c r="E30" s="225"/>
      <c r="F30" s="226"/>
      <c r="G30" s="258"/>
      <c r="H30" s="226"/>
      <c r="I30" s="328"/>
    </row>
    <row r="31" spans="1:11" ht="15" customHeight="1" x14ac:dyDescent="0.2">
      <c r="A31" s="223"/>
      <c r="B31" s="222"/>
      <c r="C31" s="224"/>
      <c r="D31" s="224"/>
      <c r="E31" s="225"/>
      <c r="F31" s="226"/>
      <c r="G31" s="258"/>
      <c r="H31" s="226"/>
      <c r="I31" s="328"/>
    </row>
    <row r="32" spans="1:11" ht="15" customHeight="1" x14ac:dyDescent="0.2">
      <c r="A32" s="223"/>
      <c r="B32" s="222"/>
      <c r="C32" s="224"/>
      <c r="D32" s="224"/>
      <c r="E32" s="225"/>
      <c r="F32" s="226"/>
      <c r="G32" s="258"/>
      <c r="H32" s="226"/>
      <c r="I32" s="328"/>
    </row>
    <row r="33" spans="1:9" ht="15" customHeight="1" x14ac:dyDescent="0.2">
      <c r="A33" s="223"/>
      <c r="B33" s="222"/>
      <c r="C33" s="224"/>
      <c r="D33" s="224"/>
      <c r="E33" s="225"/>
      <c r="F33" s="226"/>
      <c r="G33" s="258"/>
      <c r="H33" s="226"/>
      <c r="I33" s="328"/>
    </row>
    <row r="34" spans="1:9" ht="15" customHeight="1" x14ac:dyDescent="0.2">
      <c r="A34" s="223"/>
      <c r="B34" s="222"/>
      <c r="C34" s="224"/>
      <c r="D34" s="224"/>
      <c r="E34" s="225"/>
      <c r="F34" s="226"/>
      <c r="G34" s="258"/>
      <c r="H34" s="226"/>
      <c r="I34" s="328"/>
    </row>
    <row r="35" spans="1:9" ht="15" customHeight="1" x14ac:dyDescent="0.2">
      <c r="A35" s="223"/>
      <c r="B35" s="222"/>
      <c r="C35" s="224"/>
      <c r="D35" s="224"/>
      <c r="E35" s="225"/>
      <c r="F35" s="226"/>
      <c r="G35" s="258"/>
      <c r="H35" s="226"/>
      <c r="I35" s="328"/>
    </row>
    <row r="36" spans="1:9" ht="15" customHeight="1" x14ac:dyDescent="0.2">
      <c r="A36" s="223"/>
      <c r="B36" s="222"/>
      <c r="C36" s="224"/>
      <c r="D36" s="224"/>
      <c r="E36" s="225"/>
      <c r="F36" s="226"/>
      <c r="G36" s="258"/>
      <c r="H36" s="226"/>
      <c r="I36" s="328"/>
    </row>
    <row r="37" spans="1:9" ht="15" customHeight="1" x14ac:dyDescent="0.2">
      <c r="A37" s="223"/>
      <c r="B37" s="222"/>
      <c r="C37" s="224"/>
      <c r="D37" s="224"/>
      <c r="E37" s="225"/>
      <c r="F37" s="226"/>
      <c r="G37" s="258"/>
      <c r="H37" s="226"/>
      <c r="I37" s="328"/>
    </row>
    <row r="38" spans="1:9" ht="15" customHeight="1" x14ac:dyDescent="0.2">
      <c r="A38" s="223"/>
      <c r="B38" s="222"/>
      <c r="C38" s="224"/>
      <c r="D38" s="224"/>
      <c r="E38" s="225"/>
      <c r="F38" s="226"/>
      <c r="G38" s="258"/>
      <c r="H38" s="226"/>
      <c r="I38" s="328"/>
    </row>
    <row r="39" spans="1:9" ht="15" customHeight="1" x14ac:dyDescent="0.2">
      <c r="A39" s="223"/>
      <c r="B39" s="222"/>
      <c r="C39" s="224"/>
      <c r="D39" s="224"/>
      <c r="E39" s="225"/>
      <c r="F39" s="226"/>
      <c r="G39" s="259"/>
      <c r="H39" s="226"/>
      <c r="I39" s="328"/>
    </row>
    <row r="40" spans="1:9" ht="15" customHeight="1" x14ac:dyDescent="0.2">
      <c r="A40" s="223"/>
      <c r="B40" s="222"/>
      <c r="C40" s="224"/>
      <c r="D40" s="224"/>
      <c r="E40" s="225"/>
      <c r="F40" s="226"/>
      <c r="G40" s="259"/>
      <c r="H40" s="226"/>
      <c r="I40" s="328"/>
    </row>
    <row r="41" spans="1:9" ht="15" customHeight="1" x14ac:dyDescent="0.2">
      <c r="A41" s="227"/>
      <c r="B41" s="222"/>
      <c r="C41" s="224"/>
      <c r="D41" s="224"/>
      <c r="E41" s="225"/>
      <c r="F41" s="226"/>
      <c r="G41" s="259"/>
      <c r="H41" s="226"/>
      <c r="I41" s="328"/>
    </row>
    <row r="42" spans="1:9" ht="15" customHeight="1" x14ac:dyDescent="0.2">
      <c r="A42" s="223"/>
      <c r="B42" s="222"/>
      <c r="C42" s="224"/>
      <c r="D42" s="224"/>
      <c r="E42" s="225"/>
      <c r="F42" s="226"/>
      <c r="G42" s="259"/>
      <c r="H42" s="262"/>
      <c r="I42" s="328"/>
    </row>
    <row r="43" spans="1:9" ht="15" customHeight="1" x14ac:dyDescent="0.2">
      <c r="A43" s="223"/>
      <c r="B43" s="222"/>
      <c r="C43" s="224"/>
      <c r="D43" s="224"/>
      <c r="E43" s="225"/>
      <c r="F43" s="226"/>
      <c r="G43" s="259"/>
      <c r="H43" s="226"/>
      <c r="I43" s="328"/>
    </row>
    <row r="44" spans="1:9" ht="15" customHeight="1" x14ac:dyDescent="0.2">
      <c r="A44" s="223"/>
      <c r="B44" s="222"/>
      <c r="C44" s="224"/>
      <c r="D44" s="224"/>
      <c r="E44" s="225"/>
      <c r="F44" s="226"/>
      <c r="G44" s="259"/>
      <c r="H44" s="226"/>
      <c r="I44" s="328"/>
    </row>
    <row r="45" spans="1:9" ht="15" customHeight="1" thickBot="1" x14ac:dyDescent="0.25">
      <c r="A45" s="329"/>
      <c r="B45" s="330"/>
      <c r="C45" s="331"/>
      <c r="D45" s="331"/>
      <c r="E45" s="332"/>
      <c r="F45" s="263"/>
      <c r="G45" s="333"/>
      <c r="H45" s="263"/>
      <c r="I45" s="334"/>
    </row>
    <row r="46" spans="1:9" ht="15" customHeight="1" thickBot="1" x14ac:dyDescent="0.25">
      <c r="A46" s="316" t="s">
        <v>121</v>
      </c>
      <c r="B46" s="317"/>
      <c r="C46" s="318"/>
      <c r="D46" s="317"/>
      <c r="E46" s="318"/>
      <c r="F46" s="318"/>
      <c r="G46" s="319">
        <f>SUM(G21:G45)</f>
        <v>0</v>
      </c>
      <c r="H46" s="261">
        <f>SUM(H21:H45)</f>
        <v>0</v>
      </c>
    </row>
    <row r="47" spans="1:9" ht="15" customHeight="1" thickBot="1" x14ac:dyDescent="0.25">
      <c r="A47" s="218"/>
      <c r="C47" s="219"/>
      <c r="E47" s="219"/>
      <c r="F47" s="219"/>
      <c r="G47" s="219"/>
      <c r="H47" s="216"/>
      <c r="I47" s="217"/>
    </row>
    <row r="48" spans="1:9" ht="15" customHeight="1" thickBot="1" x14ac:dyDescent="0.25">
      <c r="A48" s="356" t="s">
        <v>163</v>
      </c>
      <c r="B48" s="314"/>
      <c r="C48" s="335"/>
    </row>
    <row r="49" spans="1:13" ht="15" customHeight="1" x14ac:dyDescent="0.2">
      <c r="A49" s="211" t="s">
        <v>164</v>
      </c>
      <c r="B49" s="328" t="s">
        <v>35</v>
      </c>
      <c r="F49" s="158"/>
      <c r="H49" s="159"/>
    </row>
    <row r="50" spans="1:13" ht="15" customHeight="1" x14ac:dyDescent="0.2">
      <c r="A50" s="357" t="s">
        <v>165</v>
      </c>
      <c r="B50" s="355" t="s">
        <v>35</v>
      </c>
      <c r="F50" s="158"/>
      <c r="H50" s="160"/>
    </row>
    <row r="51" spans="1:13" ht="15" customHeight="1" x14ac:dyDescent="0.2">
      <c r="A51" s="353" t="s">
        <v>166</v>
      </c>
      <c r="B51" s="352" t="s">
        <v>35</v>
      </c>
      <c r="F51" s="158"/>
      <c r="H51" s="160"/>
    </row>
    <row r="52" spans="1:13" ht="15.75" thickBot="1" x14ac:dyDescent="0.25">
      <c r="A52" s="354" t="s">
        <v>167</v>
      </c>
      <c r="B52" s="337" t="s">
        <v>35</v>
      </c>
      <c r="F52" s="158"/>
      <c r="H52" s="160"/>
    </row>
    <row r="53" spans="1:13" ht="15.75" thickBot="1" x14ac:dyDescent="0.25">
      <c r="K53" s="4"/>
      <c r="L53" s="4"/>
      <c r="M53" s="4"/>
    </row>
    <row r="54" spans="1:13" ht="15.75" x14ac:dyDescent="0.25">
      <c r="A54" s="313" t="s">
        <v>168</v>
      </c>
      <c r="B54" s="338"/>
      <c r="C54" s="338"/>
      <c r="D54" s="338"/>
      <c r="E54" s="339"/>
      <c r="F54" s="4"/>
      <c r="G54" s="4"/>
      <c r="H54" s="4"/>
      <c r="I54" s="4"/>
      <c r="J54" s="4"/>
    </row>
    <row r="55" spans="1:13" ht="15.75" x14ac:dyDescent="0.25">
      <c r="A55" s="340" t="s">
        <v>169</v>
      </c>
      <c r="B55" s="161"/>
      <c r="C55" s="161"/>
      <c r="D55" s="161"/>
      <c r="E55" s="326"/>
    </row>
    <row r="56" spans="1:13" ht="60" x14ac:dyDescent="0.2">
      <c r="A56" s="341" t="s">
        <v>10</v>
      </c>
      <c r="B56" s="256" t="s">
        <v>170</v>
      </c>
      <c r="C56" s="256" t="s">
        <v>171</v>
      </c>
      <c r="D56" s="256" t="s">
        <v>172</v>
      </c>
      <c r="E56" s="327" t="s">
        <v>173</v>
      </c>
    </row>
    <row r="57" spans="1:13" x14ac:dyDescent="0.2">
      <c r="A57" s="342">
        <v>1</v>
      </c>
      <c r="B57" s="221"/>
      <c r="C57" s="124"/>
      <c r="D57" s="124"/>
      <c r="E57" s="336"/>
    </row>
    <row r="58" spans="1:13" x14ac:dyDescent="0.2">
      <c r="A58" s="342">
        <v>2</v>
      </c>
      <c r="B58" s="221"/>
      <c r="C58" s="124"/>
      <c r="D58" s="124"/>
      <c r="E58" s="336"/>
    </row>
    <row r="59" spans="1:13" x14ac:dyDescent="0.2">
      <c r="A59" s="342">
        <v>3</v>
      </c>
      <c r="B59" s="221"/>
      <c r="C59" s="124"/>
      <c r="D59" s="124"/>
      <c r="E59" s="336"/>
    </row>
    <row r="60" spans="1:13" x14ac:dyDescent="0.2">
      <c r="A60" s="342">
        <v>4</v>
      </c>
      <c r="B60" s="221"/>
      <c r="C60" s="124"/>
      <c r="D60" s="124"/>
      <c r="E60" s="336"/>
    </row>
    <row r="61" spans="1:13" x14ac:dyDescent="0.2">
      <c r="A61" s="342">
        <v>5</v>
      </c>
      <c r="B61" s="221"/>
      <c r="C61" s="124"/>
      <c r="D61" s="124"/>
      <c r="E61" s="336"/>
    </row>
    <row r="62" spans="1:13" x14ac:dyDescent="0.2">
      <c r="A62" s="342">
        <v>6</v>
      </c>
      <c r="B62" s="221"/>
      <c r="C62" s="124"/>
      <c r="D62" s="124"/>
      <c r="E62" s="336"/>
    </row>
    <row r="63" spans="1:13" x14ac:dyDescent="0.2">
      <c r="A63" s="342">
        <v>7</v>
      </c>
      <c r="B63" s="221"/>
      <c r="C63" s="124"/>
      <c r="D63" s="124"/>
      <c r="E63" s="336"/>
    </row>
    <row r="64" spans="1:13" x14ac:dyDescent="0.2">
      <c r="A64" s="342">
        <v>8</v>
      </c>
      <c r="B64" s="221"/>
      <c r="C64" s="124"/>
      <c r="D64" s="124"/>
      <c r="E64" s="336"/>
    </row>
    <row r="65" spans="1:5" x14ac:dyDescent="0.2">
      <c r="A65" s="342">
        <v>9</v>
      </c>
      <c r="B65" s="221"/>
      <c r="C65" s="124"/>
      <c r="D65" s="124"/>
      <c r="E65" s="336"/>
    </row>
    <row r="66" spans="1:5" x14ac:dyDescent="0.2">
      <c r="A66" s="342">
        <v>10</v>
      </c>
      <c r="B66" s="221"/>
      <c r="C66" s="124"/>
      <c r="D66" s="124"/>
      <c r="E66" s="336"/>
    </row>
    <row r="67" spans="1:5" x14ac:dyDescent="0.2">
      <c r="A67" s="342">
        <v>11</v>
      </c>
      <c r="B67" s="221"/>
      <c r="C67" s="124"/>
      <c r="D67" s="124"/>
      <c r="E67" s="336"/>
    </row>
    <row r="68" spans="1:5" x14ac:dyDescent="0.2">
      <c r="A68" s="342">
        <v>12</v>
      </c>
      <c r="B68" s="221"/>
      <c r="C68" s="124"/>
      <c r="D68" s="124"/>
      <c r="E68" s="336"/>
    </row>
    <row r="69" spans="1:5" x14ac:dyDescent="0.2">
      <c r="A69" s="342">
        <v>13</v>
      </c>
      <c r="B69" s="221"/>
      <c r="C69" s="124"/>
      <c r="D69" s="124"/>
      <c r="E69" s="336"/>
    </row>
    <row r="70" spans="1:5" x14ac:dyDescent="0.2">
      <c r="A70" s="342">
        <v>14</v>
      </c>
      <c r="B70" s="221"/>
      <c r="C70" s="124"/>
      <c r="D70" s="124"/>
      <c r="E70" s="336"/>
    </row>
    <row r="71" spans="1:5" x14ac:dyDescent="0.2">
      <c r="A71" s="342">
        <v>15</v>
      </c>
      <c r="B71" s="221"/>
      <c r="C71" s="124"/>
      <c r="D71" s="124"/>
      <c r="E71" s="336"/>
    </row>
    <row r="72" spans="1:5" x14ac:dyDescent="0.2">
      <c r="A72" s="342">
        <v>16</v>
      </c>
      <c r="B72" s="221"/>
      <c r="C72" s="124"/>
      <c r="D72" s="124"/>
      <c r="E72" s="336"/>
    </row>
    <row r="73" spans="1:5" x14ac:dyDescent="0.2">
      <c r="A73" s="342">
        <v>17</v>
      </c>
      <c r="B73" s="221"/>
      <c r="C73" s="124"/>
      <c r="D73" s="124"/>
      <c r="E73" s="336"/>
    </row>
    <row r="74" spans="1:5" x14ac:dyDescent="0.2">
      <c r="A74" s="342">
        <v>18</v>
      </c>
      <c r="B74" s="221"/>
      <c r="C74" s="124"/>
      <c r="D74" s="124"/>
      <c r="E74" s="336"/>
    </row>
    <row r="75" spans="1:5" x14ac:dyDescent="0.2">
      <c r="A75" s="342">
        <v>19</v>
      </c>
      <c r="B75" s="221"/>
      <c r="C75" s="124"/>
      <c r="D75" s="124"/>
      <c r="E75" s="336"/>
    </row>
    <row r="76" spans="1:5" x14ac:dyDescent="0.2">
      <c r="A76" s="342">
        <v>20</v>
      </c>
      <c r="B76" s="221"/>
      <c r="C76" s="124"/>
      <c r="D76" s="124"/>
      <c r="E76" s="336"/>
    </row>
    <row r="77" spans="1:5" x14ac:dyDescent="0.2">
      <c r="A77" s="342">
        <v>21</v>
      </c>
      <c r="B77" s="221"/>
      <c r="C77" s="124"/>
      <c r="D77" s="124"/>
      <c r="E77" s="336"/>
    </row>
    <row r="78" spans="1:5" x14ac:dyDescent="0.2">
      <c r="A78" s="342">
        <v>22</v>
      </c>
      <c r="B78" s="221"/>
      <c r="C78" s="124"/>
      <c r="D78" s="124"/>
      <c r="E78" s="336"/>
    </row>
    <row r="79" spans="1:5" x14ac:dyDescent="0.2">
      <c r="A79" s="342">
        <v>23</v>
      </c>
      <c r="B79" s="221"/>
      <c r="C79" s="124"/>
      <c r="D79" s="124"/>
      <c r="E79" s="336"/>
    </row>
    <row r="80" spans="1:5" x14ac:dyDescent="0.2">
      <c r="A80" s="342">
        <v>24</v>
      </c>
      <c r="B80" s="221"/>
      <c r="C80" s="124"/>
      <c r="D80" s="124"/>
      <c r="E80" s="336"/>
    </row>
    <row r="81" spans="1:14" x14ac:dyDescent="0.2">
      <c r="A81" s="342">
        <v>25</v>
      </c>
      <c r="B81" s="221"/>
      <c r="C81" s="124"/>
      <c r="D81" s="124"/>
      <c r="E81" s="336"/>
    </row>
    <row r="82" spans="1:14" x14ac:dyDescent="0.2">
      <c r="A82" s="342">
        <v>26</v>
      </c>
      <c r="B82" s="221"/>
      <c r="C82" s="124"/>
      <c r="D82" s="124"/>
      <c r="E82" s="336"/>
    </row>
    <row r="83" spans="1:14" x14ac:dyDescent="0.2">
      <c r="A83" s="342">
        <v>27</v>
      </c>
      <c r="B83" s="221"/>
      <c r="C83" s="124"/>
      <c r="D83" s="124"/>
      <c r="E83" s="336"/>
    </row>
    <row r="84" spans="1:14" x14ac:dyDescent="0.2">
      <c r="A84" s="342">
        <v>28</v>
      </c>
      <c r="B84" s="221"/>
      <c r="C84" s="124"/>
      <c r="D84" s="124"/>
      <c r="E84" s="336"/>
    </row>
    <row r="85" spans="1:14" x14ac:dyDescent="0.2">
      <c r="A85" s="342">
        <v>29</v>
      </c>
      <c r="B85" s="221"/>
      <c r="C85" s="124"/>
      <c r="D85" s="124"/>
      <c r="E85" s="336"/>
    </row>
    <row r="86" spans="1:14" ht="15.75" thickBot="1" x14ac:dyDescent="0.25">
      <c r="A86" s="343">
        <v>30</v>
      </c>
      <c r="B86" s="344"/>
      <c r="C86" s="293"/>
      <c r="D86" s="293"/>
      <c r="E86" s="337"/>
    </row>
    <row r="87" spans="1:14" ht="15.75" customHeight="1" thickBot="1" x14ac:dyDescent="0.25">
      <c r="A87" s="4"/>
      <c r="B87" s="4"/>
      <c r="C87" s="4"/>
      <c r="D87" s="4"/>
    </row>
    <row r="88" spans="1:14" ht="15" customHeight="1" x14ac:dyDescent="0.2">
      <c r="A88" s="643" t="s">
        <v>174</v>
      </c>
      <c r="B88" s="644"/>
      <c r="C88" s="644"/>
      <c r="D88" s="644"/>
      <c r="E88" s="644"/>
      <c r="F88" s="644"/>
      <c r="G88" s="644"/>
      <c r="H88" s="644"/>
      <c r="I88" s="644"/>
      <c r="J88" s="644"/>
      <c r="K88" s="644"/>
      <c r="L88" s="644"/>
      <c r="M88" s="644"/>
      <c r="N88" s="645"/>
    </row>
    <row r="89" spans="1:14" ht="15.75" customHeight="1" x14ac:dyDescent="0.2">
      <c r="A89" s="646"/>
      <c r="B89" s="647"/>
      <c r="C89" s="647"/>
      <c r="D89" s="647"/>
      <c r="E89" s="647"/>
      <c r="F89" s="647"/>
      <c r="G89" s="647"/>
      <c r="H89" s="647"/>
      <c r="I89" s="647"/>
      <c r="J89" s="647"/>
      <c r="K89" s="647"/>
      <c r="L89" s="647"/>
      <c r="M89" s="647"/>
      <c r="N89" s="648"/>
    </row>
    <row r="90" spans="1:14" x14ac:dyDescent="0.2">
      <c r="A90" s="345"/>
      <c r="B90" s="346"/>
      <c r="C90" s="346"/>
      <c r="D90" s="346"/>
      <c r="E90" s="346"/>
      <c r="F90" s="346"/>
      <c r="G90" s="346"/>
      <c r="H90" s="346"/>
      <c r="I90" s="346"/>
      <c r="J90" s="346"/>
      <c r="K90" s="346"/>
      <c r="L90" s="346"/>
      <c r="M90" s="346"/>
      <c r="N90" s="347"/>
    </row>
    <row r="91" spans="1:14" x14ac:dyDescent="0.2">
      <c r="A91" s="345"/>
      <c r="B91" s="346"/>
      <c r="C91" s="346"/>
      <c r="D91" s="346"/>
      <c r="E91" s="346"/>
      <c r="F91" s="346"/>
      <c r="G91" s="346"/>
      <c r="H91" s="346"/>
      <c r="I91" s="346"/>
      <c r="J91" s="346"/>
      <c r="K91" s="346"/>
      <c r="L91" s="346"/>
      <c r="M91" s="346"/>
      <c r="N91" s="347"/>
    </row>
    <row r="92" spans="1:14" x14ac:dyDescent="0.2">
      <c r="A92" s="345"/>
      <c r="B92" s="346"/>
      <c r="C92" s="346"/>
      <c r="D92" s="346"/>
      <c r="E92" s="346"/>
      <c r="F92" s="346"/>
      <c r="G92" s="346"/>
      <c r="H92" s="346"/>
      <c r="I92" s="346"/>
      <c r="J92" s="346"/>
      <c r="K92" s="346"/>
      <c r="L92" s="346"/>
      <c r="M92" s="346"/>
      <c r="N92" s="347"/>
    </row>
    <row r="93" spans="1:14" x14ac:dyDescent="0.2">
      <c r="A93" s="345"/>
      <c r="B93" s="346"/>
      <c r="C93" s="346"/>
      <c r="D93" s="346"/>
      <c r="E93" s="346"/>
      <c r="F93" s="346"/>
      <c r="G93" s="346"/>
      <c r="H93" s="346"/>
      <c r="I93" s="346"/>
      <c r="J93" s="346"/>
      <c r="K93" s="346"/>
      <c r="L93" s="346"/>
      <c r="M93" s="346"/>
      <c r="N93" s="347"/>
    </row>
    <row r="94" spans="1:14" x14ac:dyDescent="0.2">
      <c r="A94" s="345"/>
      <c r="B94" s="346"/>
      <c r="C94" s="346"/>
      <c r="D94" s="346"/>
      <c r="E94" s="346"/>
      <c r="F94" s="346"/>
      <c r="G94" s="346"/>
      <c r="H94" s="346"/>
      <c r="I94" s="346"/>
      <c r="J94" s="346"/>
      <c r="K94" s="346"/>
      <c r="L94" s="346"/>
      <c r="M94" s="346"/>
      <c r="N94" s="347"/>
    </row>
    <row r="95" spans="1:14" x14ac:dyDescent="0.2">
      <c r="A95" s="345"/>
      <c r="B95" s="346"/>
      <c r="C95" s="346"/>
      <c r="D95" s="346"/>
      <c r="E95" s="346"/>
      <c r="F95" s="346"/>
      <c r="G95" s="346"/>
      <c r="H95" s="346"/>
      <c r="I95" s="346"/>
      <c r="J95" s="346"/>
      <c r="K95" s="346"/>
      <c r="L95" s="346"/>
      <c r="M95" s="346"/>
      <c r="N95" s="347"/>
    </row>
    <row r="96" spans="1:14" x14ac:dyDescent="0.2">
      <c r="A96" s="345"/>
      <c r="B96" s="346"/>
      <c r="C96" s="346"/>
      <c r="D96" s="346"/>
      <c r="E96" s="346"/>
      <c r="F96" s="346"/>
      <c r="G96" s="346"/>
      <c r="H96" s="346"/>
      <c r="I96" s="346"/>
      <c r="J96" s="346"/>
      <c r="K96" s="346"/>
      <c r="L96" s="346"/>
      <c r="M96" s="346"/>
      <c r="N96" s="347"/>
    </row>
    <row r="97" spans="1:14" x14ac:dyDescent="0.2">
      <c r="A97" s="345"/>
      <c r="B97" s="346"/>
      <c r="C97" s="346"/>
      <c r="D97" s="346"/>
      <c r="E97" s="346"/>
      <c r="F97" s="346"/>
      <c r="G97" s="346"/>
      <c r="H97" s="346"/>
      <c r="I97" s="346"/>
      <c r="J97" s="346"/>
      <c r="K97" s="346"/>
      <c r="L97" s="346"/>
      <c r="M97" s="346"/>
      <c r="N97" s="347"/>
    </row>
    <row r="98" spans="1:14" x14ac:dyDescent="0.2">
      <c r="A98" s="345"/>
      <c r="B98" s="346"/>
      <c r="C98" s="346"/>
      <c r="D98" s="346"/>
      <c r="E98" s="346"/>
      <c r="F98" s="346"/>
      <c r="G98" s="346"/>
      <c r="H98" s="346"/>
      <c r="I98" s="346"/>
      <c r="J98" s="346"/>
      <c r="K98" s="346"/>
      <c r="L98" s="346"/>
      <c r="M98" s="346"/>
      <c r="N98" s="347"/>
    </row>
    <row r="99" spans="1:14" x14ac:dyDescent="0.2">
      <c r="A99" s="345"/>
      <c r="B99" s="346"/>
      <c r="C99" s="346"/>
      <c r="D99" s="346"/>
      <c r="E99" s="346"/>
      <c r="F99" s="346"/>
      <c r="G99" s="346"/>
      <c r="H99" s="346"/>
      <c r="I99" s="346"/>
      <c r="J99" s="346"/>
      <c r="K99" s="346"/>
      <c r="L99" s="346"/>
      <c r="M99" s="346"/>
      <c r="N99" s="347"/>
    </row>
    <row r="100" spans="1:14" x14ac:dyDescent="0.2">
      <c r="A100" s="345"/>
      <c r="B100" s="346"/>
      <c r="C100" s="346"/>
      <c r="D100" s="346"/>
      <c r="E100" s="346"/>
      <c r="F100" s="346"/>
      <c r="G100" s="346"/>
      <c r="H100" s="346"/>
      <c r="I100" s="346"/>
      <c r="J100" s="346"/>
      <c r="K100" s="346"/>
      <c r="L100" s="346"/>
      <c r="M100" s="346"/>
      <c r="N100" s="347"/>
    </row>
    <row r="101" spans="1:14" x14ac:dyDescent="0.2">
      <c r="A101" s="345"/>
      <c r="B101" s="346"/>
      <c r="C101" s="346"/>
      <c r="D101" s="346"/>
      <c r="E101" s="346"/>
      <c r="F101" s="346"/>
      <c r="G101" s="346"/>
      <c r="H101" s="346"/>
      <c r="I101" s="346"/>
      <c r="J101" s="346"/>
      <c r="K101" s="346"/>
      <c r="L101" s="346"/>
      <c r="M101" s="346"/>
      <c r="N101" s="347"/>
    </row>
    <row r="102" spans="1:14" x14ac:dyDescent="0.2">
      <c r="A102" s="345"/>
      <c r="B102" s="346"/>
      <c r="C102" s="346"/>
      <c r="D102" s="346"/>
      <c r="E102" s="346"/>
      <c r="F102" s="346"/>
      <c r="G102" s="346"/>
      <c r="H102" s="346"/>
      <c r="I102" s="346"/>
      <c r="J102" s="346"/>
      <c r="K102" s="346"/>
      <c r="L102" s="346"/>
      <c r="M102" s="346"/>
      <c r="N102" s="347"/>
    </row>
    <row r="103" spans="1:14" x14ac:dyDescent="0.2">
      <c r="A103" s="345"/>
      <c r="B103" s="346"/>
      <c r="C103" s="346"/>
      <c r="D103" s="346"/>
      <c r="E103" s="346"/>
      <c r="F103" s="346"/>
      <c r="G103" s="346"/>
      <c r="H103" s="346"/>
      <c r="I103" s="346"/>
      <c r="J103" s="346"/>
      <c r="K103" s="346"/>
      <c r="L103" s="346"/>
      <c r="M103" s="346"/>
      <c r="N103" s="347"/>
    </row>
    <row r="104" spans="1:14" x14ac:dyDescent="0.2">
      <c r="A104" s="345"/>
      <c r="B104" s="346"/>
      <c r="C104" s="346"/>
      <c r="D104" s="346"/>
      <c r="E104" s="346"/>
      <c r="F104" s="346"/>
      <c r="G104" s="346"/>
      <c r="H104" s="346"/>
      <c r="I104" s="346"/>
      <c r="J104" s="346"/>
      <c r="K104" s="346"/>
      <c r="L104" s="346"/>
      <c r="M104" s="346"/>
      <c r="N104" s="347"/>
    </row>
    <row r="105" spans="1:14" x14ac:dyDescent="0.2">
      <c r="A105" s="345"/>
      <c r="B105" s="346"/>
      <c r="C105" s="346"/>
      <c r="D105" s="346"/>
      <c r="E105" s="346"/>
      <c r="F105" s="346"/>
      <c r="G105" s="346"/>
      <c r="H105" s="346"/>
      <c r="I105" s="346"/>
      <c r="J105" s="346"/>
      <c r="K105" s="346"/>
      <c r="L105" s="346"/>
      <c r="M105" s="346"/>
      <c r="N105" s="347"/>
    </row>
    <row r="106" spans="1:14" x14ac:dyDescent="0.2">
      <c r="A106" s="345"/>
      <c r="B106" s="346"/>
      <c r="C106" s="346"/>
      <c r="D106" s="346"/>
      <c r="E106" s="346"/>
      <c r="F106" s="346"/>
      <c r="G106" s="346"/>
      <c r="H106" s="346"/>
      <c r="I106" s="346"/>
      <c r="J106" s="346"/>
      <c r="K106" s="346"/>
      <c r="L106" s="346"/>
      <c r="M106" s="346"/>
      <c r="N106" s="347"/>
    </row>
    <row r="107" spans="1:14" x14ac:dyDescent="0.2">
      <c r="A107" s="345"/>
      <c r="B107" s="346"/>
      <c r="C107" s="346"/>
      <c r="D107" s="346"/>
      <c r="E107" s="346"/>
      <c r="F107" s="346"/>
      <c r="G107" s="346"/>
      <c r="H107" s="346"/>
      <c r="I107" s="346"/>
      <c r="J107" s="346"/>
      <c r="K107" s="346"/>
      <c r="L107" s="346"/>
      <c r="M107" s="346"/>
      <c r="N107" s="347"/>
    </row>
    <row r="108" spans="1:14" x14ac:dyDescent="0.2">
      <c r="A108" s="345"/>
      <c r="B108" s="346"/>
      <c r="C108" s="346"/>
      <c r="D108" s="346"/>
      <c r="E108" s="346"/>
      <c r="F108" s="346"/>
      <c r="G108" s="346"/>
      <c r="H108" s="346"/>
      <c r="I108" s="346"/>
      <c r="J108" s="346"/>
      <c r="K108" s="346"/>
      <c r="L108" s="346"/>
      <c r="M108" s="346"/>
      <c r="N108" s="347"/>
    </row>
    <row r="109" spans="1:14" x14ac:dyDescent="0.2">
      <c r="A109" s="345"/>
      <c r="B109" s="346"/>
      <c r="C109" s="346"/>
      <c r="D109" s="346"/>
      <c r="E109" s="346"/>
      <c r="F109" s="346"/>
      <c r="G109" s="346"/>
      <c r="H109" s="346"/>
      <c r="I109" s="346"/>
      <c r="J109" s="346"/>
      <c r="K109" s="346"/>
      <c r="L109" s="346"/>
      <c r="M109" s="346"/>
      <c r="N109" s="347"/>
    </row>
    <row r="110" spans="1:14" x14ac:dyDescent="0.2">
      <c r="A110" s="345"/>
      <c r="B110" s="346"/>
      <c r="C110" s="346"/>
      <c r="D110" s="346"/>
      <c r="E110" s="346"/>
      <c r="F110" s="346"/>
      <c r="G110" s="346"/>
      <c r="H110" s="346"/>
      <c r="I110" s="346"/>
      <c r="J110" s="346"/>
      <c r="K110" s="346"/>
      <c r="L110" s="346"/>
      <c r="M110" s="346"/>
      <c r="N110" s="347"/>
    </row>
    <row r="111" spans="1:14" x14ac:dyDescent="0.2">
      <c r="A111" s="345"/>
      <c r="B111" s="346"/>
      <c r="C111" s="346"/>
      <c r="D111" s="346"/>
      <c r="E111" s="346"/>
      <c r="F111" s="346"/>
      <c r="G111" s="346"/>
      <c r="H111" s="346"/>
      <c r="I111" s="346"/>
      <c r="J111" s="346"/>
      <c r="K111" s="346"/>
      <c r="L111" s="346"/>
      <c r="M111" s="346"/>
      <c r="N111" s="347"/>
    </row>
    <row r="112" spans="1:14" x14ac:dyDescent="0.2">
      <c r="A112" s="345"/>
      <c r="B112" s="346"/>
      <c r="C112" s="346"/>
      <c r="D112" s="346"/>
      <c r="E112" s="346"/>
      <c r="F112" s="346"/>
      <c r="G112" s="346"/>
      <c r="H112" s="346"/>
      <c r="I112" s="346"/>
      <c r="J112" s="346"/>
      <c r="K112" s="346"/>
      <c r="L112" s="346"/>
      <c r="M112" s="346"/>
      <c r="N112" s="347"/>
    </row>
    <row r="113" spans="1:14" x14ac:dyDescent="0.2">
      <c r="A113" s="345"/>
      <c r="B113" s="346"/>
      <c r="C113" s="346"/>
      <c r="D113" s="346"/>
      <c r="E113" s="346"/>
      <c r="F113" s="346"/>
      <c r="G113" s="346"/>
      <c r="H113" s="346"/>
      <c r="I113" s="346"/>
      <c r="J113" s="346"/>
      <c r="K113" s="346"/>
      <c r="L113" s="346"/>
      <c r="M113" s="346"/>
      <c r="N113" s="347"/>
    </row>
    <row r="114" spans="1:14" x14ac:dyDescent="0.2">
      <c r="A114" s="345"/>
      <c r="B114" s="346"/>
      <c r="C114" s="346"/>
      <c r="D114" s="346"/>
      <c r="E114" s="346"/>
      <c r="F114" s="346"/>
      <c r="G114" s="346"/>
      <c r="H114" s="346"/>
      <c r="I114" s="346"/>
      <c r="J114" s="346"/>
      <c r="K114" s="346"/>
      <c r="L114" s="346"/>
      <c r="M114" s="346"/>
      <c r="N114" s="347"/>
    </row>
    <row r="115" spans="1:14" x14ac:dyDescent="0.2">
      <c r="A115" s="345"/>
      <c r="B115" s="346"/>
      <c r="C115" s="346"/>
      <c r="D115" s="346"/>
      <c r="E115" s="346"/>
      <c r="F115" s="346"/>
      <c r="G115" s="346"/>
      <c r="H115" s="346"/>
      <c r="I115" s="346"/>
      <c r="J115" s="346"/>
      <c r="K115" s="346"/>
      <c r="L115" s="346"/>
      <c r="M115" s="346"/>
      <c r="N115" s="347"/>
    </row>
    <row r="116" spans="1:14" x14ac:dyDescent="0.2">
      <c r="A116" s="345"/>
      <c r="B116" s="346"/>
      <c r="C116" s="346"/>
      <c r="D116" s="346"/>
      <c r="E116" s="346"/>
      <c r="F116" s="346"/>
      <c r="G116" s="346"/>
      <c r="H116" s="346"/>
      <c r="I116" s="346"/>
      <c r="J116" s="346"/>
      <c r="K116" s="346"/>
      <c r="L116" s="346"/>
      <c r="M116" s="346"/>
      <c r="N116" s="347"/>
    </row>
    <row r="117" spans="1:14" x14ac:dyDescent="0.2">
      <c r="A117" s="345"/>
      <c r="B117" s="346"/>
      <c r="C117" s="346"/>
      <c r="D117" s="346"/>
      <c r="E117" s="346"/>
      <c r="F117" s="346"/>
      <c r="G117" s="346"/>
      <c r="H117" s="346"/>
      <c r="I117" s="346"/>
      <c r="J117" s="346"/>
      <c r="K117" s="346"/>
      <c r="L117" s="346"/>
      <c r="M117" s="346"/>
      <c r="N117" s="347"/>
    </row>
    <row r="118" spans="1:14" ht="15.75" thickBot="1" x14ac:dyDescent="0.25">
      <c r="A118" s="348"/>
      <c r="B118" s="349"/>
      <c r="C118" s="349"/>
      <c r="D118" s="349"/>
      <c r="E118" s="349"/>
      <c r="F118" s="349"/>
      <c r="G118" s="349"/>
      <c r="H118" s="349"/>
      <c r="I118" s="349"/>
      <c r="J118" s="349"/>
      <c r="K118" s="349"/>
      <c r="L118" s="349"/>
      <c r="M118" s="349"/>
      <c r="N118" s="350"/>
    </row>
  </sheetData>
  <sheetProtection algorithmName="SHA-512" hashValue="o25rNurX9emGhFtPiNaLU0GTOn04cVWt/SBs4O0dy4tt26PwR7unBU/x7TpMjWiUJ5/nL1cLXetaQPHf25DzLQ==" saltValue="Sb5Bd51p2K8WktABfQIdAw==" spinCount="100000" sheet="1" objects="1" scenarios="1"/>
  <mergeCells count="11">
    <mergeCell ref="B8:E8"/>
    <mergeCell ref="G1:H1"/>
    <mergeCell ref="I1:J1"/>
    <mergeCell ref="A2:E2"/>
    <mergeCell ref="B6:E6"/>
    <mergeCell ref="B7:E7"/>
    <mergeCell ref="B9:E9"/>
    <mergeCell ref="C10:E10"/>
    <mergeCell ref="B11:E11"/>
    <mergeCell ref="C12:D12"/>
    <mergeCell ref="A88:N89"/>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B9970D4A-3BB0-4077-8EE6-27949A1A3D7A}">
          <x14:formula1>
            <xm:f>'Lookup values'!$O$3:$O$90</xm:f>
          </x14:formula1>
          <xm:sqref>B49</xm:sqref>
        </x14:dataValidation>
        <x14:dataValidation type="list" allowBlank="1" showInputMessage="1" showErrorMessage="1" xr:uid="{9D512D28-E25E-4CDC-AA27-D2562FDAD242}">
          <x14:formula1>
            <xm:f>'Lookup values'!$O$3:O$90</xm:f>
          </x14:formula1>
          <xm:sqref>B50:B52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005C-BA31-483D-9B23-2869EB2966F0}">
  <sheetPr>
    <tabColor rgb="FFD8E4BC"/>
    <pageSetUpPr fitToPage="1"/>
  </sheetPr>
  <dimension ref="A1:X55"/>
  <sheetViews>
    <sheetView zoomScale="85" zoomScaleNormal="85" workbookViewId="0">
      <selection activeCell="D2" sqref="D2:G2"/>
    </sheetView>
  </sheetViews>
  <sheetFormatPr defaultRowHeight="15" x14ac:dyDescent="0.2"/>
  <cols>
    <col min="1" max="1" width="1.5703125" style="4" customWidth="1"/>
    <col min="2" max="2" width="10.5703125" style="4" customWidth="1"/>
    <col min="3" max="3" width="25.5703125" style="4" customWidth="1"/>
    <col min="4" max="4" width="14.5703125" style="4" customWidth="1"/>
    <col min="5" max="5" width="15.140625" style="4" customWidth="1"/>
    <col min="6" max="6" width="14.5703125" style="4" customWidth="1"/>
    <col min="7" max="7" width="14.140625" style="4" customWidth="1"/>
    <col min="8" max="8" width="6.42578125" style="4" customWidth="1"/>
    <col min="9" max="9" width="10.5703125" style="4" customWidth="1"/>
    <col min="10" max="10" width="25.5703125" style="4" customWidth="1"/>
    <col min="11" max="14" width="13.5703125" style="4" customWidth="1"/>
    <col min="15" max="15" width="8.5703125" style="4" customWidth="1"/>
    <col min="16" max="16" width="10.5703125" style="4" customWidth="1"/>
    <col min="17" max="17" width="9.28515625" style="4" customWidth="1"/>
    <col min="18" max="18" width="20.42578125" style="4" customWidth="1"/>
    <col min="19" max="19" width="13.85546875" style="4" customWidth="1"/>
    <col min="20" max="24" width="8.7109375" style="4" customWidth="1"/>
    <col min="25" max="16384" width="9.140625" style="4"/>
  </cols>
  <sheetData>
    <row r="1" spans="1:21" ht="6" customHeight="1" thickBot="1" x14ac:dyDescent="0.25">
      <c r="A1" s="59"/>
      <c r="B1" s="60"/>
      <c r="C1" s="60"/>
      <c r="D1" s="60"/>
      <c r="E1" s="60"/>
      <c r="F1" s="60"/>
      <c r="G1" s="60"/>
      <c r="H1" s="60"/>
      <c r="I1" s="60"/>
      <c r="J1" s="60"/>
      <c r="K1" s="60"/>
      <c r="L1" s="60"/>
      <c r="M1" s="60"/>
      <c r="N1" s="60"/>
      <c r="O1" s="60"/>
    </row>
    <row r="2" spans="1:21" x14ac:dyDescent="0.2">
      <c r="A2" s="61"/>
      <c r="B2" s="86" t="s">
        <v>0</v>
      </c>
      <c r="C2" s="62"/>
      <c r="D2" s="601" t="str">
        <f>'Planning Stratum3_Species '!B5</f>
        <v>&lt;Enter project name&gt;</v>
      </c>
      <c r="E2" s="601"/>
      <c r="F2" s="601"/>
      <c r="G2" s="602"/>
      <c r="I2" s="603" t="s">
        <v>1</v>
      </c>
      <c r="J2" s="604"/>
      <c r="K2" s="605"/>
      <c r="U2" s="63"/>
    </row>
    <row r="3" spans="1:21" ht="15.75" thickBot="1" x14ac:dyDescent="0.25">
      <c r="A3" s="61"/>
      <c r="B3" s="87" t="s">
        <v>2</v>
      </c>
      <c r="C3" s="64"/>
      <c r="D3" s="606" t="str">
        <f>'Planning Stratum3_Species '!B8</f>
        <v>&lt;Enter stratum number&gt;</v>
      </c>
      <c r="E3" s="606"/>
      <c r="F3" s="606"/>
      <c r="G3" s="607"/>
      <c r="I3" s="608" t="s">
        <v>175</v>
      </c>
      <c r="J3" s="609"/>
      <c r="K3" s="610"/>
    </row>
    <row r="4" spans="1:21" x14ac:dyDescent="0.2">
      <c r="A4" s="61"/>
      <c r="B4" s="65" t="s">
        <v>4</v>
      </c>
      <c r="C4" s="64"/>
      <c r="D4" s="611">
        <f>'Planning Stratum3_Species '!B10</f>
        <v>2</v>
      </c>
      <c r="E4" s="611"/>
      <c r="F4" s="611"/>
      <c r="G4" s="612"/>
    </row>
    <row r="5" spans="1:21" ht="15.75" x14ac:dyDescent="0.2">
      <c r="A5" s="61"/>
      <c r="B5" s="65" t="s">
        <v>5</v>
      </c>
      <c r="C5" s="65"/>
      <c r="D5" s="66">
        <f>'Planning Stratum3_Species '!B12</f>
        <v>5.8</v>
      </c>
      <c r="E5" s="257" t="s">
        <v>6</v>
      </c>
      <c r="F5" s="67"/>
      <c r="G5" s="162">
        <f>'Planning Stratum3_Species '!E12</f>
        <v>0</v>
      </c>
      <c r="H5" s="68"/>
      <c r="I5" s="68"/>
    </row>
    <row r="6" spans="1:21" x14ac:dyDescent="0.2">
      <c r="A6" s="61"/>
      <c r="B6" s="87" t="s">
        <v>7</v>
      </c>
      <c r="C6" s="64"/>
      <c r="D6" s="599">
        <f>'Planning Stratum3_Species '!B11</f>
        <v>10</v>
      </c>
      <c r="E6" s="599"/>
      <c r="F6" s="599"/>
      <c r="G6" s="600"/>
      <c r="N6" s="69"/>
      <c r="T6" s="69"/>
    </row>
    <row r="7" spans="1:21" x14ac:dyDescent="0.2">
      <c r="A7" s="61"/>
      <c r="B7" s="87" t="s">
        <v>176</v>
      </c>
      <c r="C7" s="64"/>
      <c r="D7" s="611">
        <f>'Planning Stratum3_Species '!B13</f>
        <v>1.0568317686676064E-2</v>
      </c>
      <c r="E7" s="611"/>
      <c r="F7" s="611"/>
      <c r="G7" s="612"/>
      <c r="N7" s="69"/>
      <c r="T7" s="69"/>
    </row>
    <row r="8" spans="1:21" ht="15.75" thickBot="1" x14ac:dyDescent="0.25">
      <c r="A8" s="61"/>
      <c r="B8" s="163" t="s">
        <v>177</v>
      </c>
      <c r="C8" s="70"/>
      <c r="D8" s="665">
        <f>D7*D6</f>
        <v>0.10568317686676064</v>
      </c>
      <c r="E8" s="665"/>
      <c r="F8" s="665"/>
      <c r="G8" s="666"/>
    </row>
    <row r="9" spans="1:21" ht="15" customHeight="1" thickBot="1" x14ac:dyDescent="0.3">
      <c r="A9" s="61"/>
      <c r="B9" s="1"/>
    </row>
    <row r="10" spans="1:21" s="6" customFormat="1" ht="35.25" customHeight="1" x14ac:dyDescent="0.25">
      <c r="A10" s="90"/>
      <c r="B10" s="590" t="s">
        <v>8</v>
      </c>
      <c r="C10" s="591"/>
      <c r="D10" s="591"/>
      <c r="E10" s="591"/>
      <c r="F10" s="591"/>
      <c r="G10" s="592"/>
      <c r="I10" s="590" t="s">
        <v>9</v>
      </c>
      <c r="J10" s="591"/>
      <c r="K10" s="591"/>
      <c r="L10" s="591"/>
      <c r="M10" s="591"/>
      <c r="N10" s="592"/>
      <c r="O10" s="91"/>
    </row>
    <row r="11" spans="1:21" ht="31.5" customHeight="1" x14ac:dyDescent="0.2">
      <c r="A11" s="61"/>
      <c r="B11" s="667" t="s">
        <v>10</v>
      </c>
      <c r="C11" s="664" t="s">
        <v>11</v>
      </c>
      <c r="D11" s="664" t="s">
        <v>12</v>
      </c>
      <c r="E11" s="658" t="s">
        <v>13</v>
      </c>
      <c r="F11" s="659"/>
      <c r="G11" s="660"/>
      <c r="I11" s="667" t="s">
        <v>10</v>
      </c>
      <c r="J11" s="664" t="s">
        <v>14</v>
      </c>
      <c r="K11" s="664" t="s">
        <v>12</v>
      </c>
      <c r="L11" s="661" t="s">
        <v>15</v>
      </c>
      <c r="M11" s="662"/>
      <c r="N11" s="663"/>
    </row>
    <row r="12" spans="1:21" ht="15" customHeight="1" x14ac:dyDescent="0.2">
      <c r="A12" s="61"/>
      <c r="B12" s="594"/>
      <c r="C12" s="595"/>
      <c r="D12" s="595"/>
      <c r="E12" s="94">
        <v>1</v>
      </c>
      <c r="F12" s="94">
        <v>2</v>
      </c>
      <c r="G12" s="95">
        <v>3</v>
      </c>
      <c r="I12" s="594"/>
      <c r="J12" s="595"/>
      <c r="K12" s="586"/>
      <c r="L12" s="94">
        <v>1</v>
      </c>
      <c r="M12" s="94">
        <v>2</v>
      </c>
      <c r="N12" s="95">
        <v>3</v>
      </c>
    </row>
    <row r="13" spans="1:21" x14ac:dyDescent="0.2">
      <c r="A13" s="61"/>
      <c r="B13" s="72">
        <v>1</v>
      </c>
      <c r="C13" s="73"/>
      <c r="D13" s="74"/>
      <c r="E13" s="75"/>
      <c r="F13" s="75"/>
      <c r="G13" s="76"/>
      <c r="I13" s="98">
        <v>1</v>
      </c>
      <c r="J13" s="96"/>
      <c r="K13" s="96"/>
      <c r="L13" s="96"/>
      <c r="M13" s="96"/>
      <c r="N13" s="97"/>
    </row>
    <row r="14" spans="1:21" x14ac:dyDescent="0.2">
      <c r="A14" s="61"/>
      <c r="B14" s="72">
        <v>2</v>
      </c>
      <c r="C14" s="73"/>
      <c r="D14" s="74"/>
      <c r="E14" s="75"/>
      <c r="F14" s="75"/>
      <c r="G14" s="76"/>
      <c r="I14" s="72">
        <v>2</v>
      </c>
      <c r="J14" s="74"/>
      <c r="K14" s="74"/>
      <c r="L14" s="74"/>
      <c r="M14" s="74"/>
      <c r="N14" s="77"/>
    </row>
    <row r="15" spans="1:21" x14ac:dyDescent="0.2">
      <c r="A15" s="61"/>
      <c r="B15" s="72">
        <v>3</v>
      </c>
      <c r="C15" s="73"/>
      <c r="D15" s="74"/>
      <c r="E15" s="75"/>
      <c r="F15" s="75"/>
      <c r="G15" s="76"/>
      <c r="I15" s="72">
        <v>3</v>
      </c>
      <c r="J15" s="74"/>
      <c r="K15" s="74"/>
      <c r="L15" s="74"/>
      <c r="M15" s="74"/>
      <c r="N15" s="77"/>
    </row>
    <row r="16" spans="1:21" x14ac:dyDescent="0.2">
      <c r="A16" s="61"/>
      <c r="B16" s="72">
        <v>4</v>
      </c>
      <c r="C16" s="73"/>
      <c r="D16" s="74"/>
      <c r="E16" s="75"/>
      <c r="F16" s="75"/>
      <c r="G16" s="76"/>
      <c r="I16" s="72">
        <v>4</v>
      </c>
      <c r="J16" s="74"/>
      <c r="K16" s="74"/>
      <c r="L16" s="74"/>
      <c r="M16" s="74"/>
      <c r="N16" s="77"/>
    </row>
    <row r="17" spans="1:14" x14ac:dyDescent="0.2">
      <c r="A17" s="61"/>
      <c r="B17" s="72">
        <v>5</v>
      </c>
      <c r="C17" s="73"/>
      <c r="D17" s="74"/>
      <c r="E17" s="75"/>
      <c r="F17" s="75"/>
      <c r="G17" s="76"/>
      <c r="I17" s="72">
        <v>5</v>
      </c>
      <c r="J17" s="74"/>
      <c r="K17" s="74"/>
      <c r="L17" s="74"/>
      <c r="M17" s="74"/>
      <c r="N17" s="77"/>
    </row>
    <row r="18" spans="1:14" x14ac:dyDescent="0.2">
      <c r="A18" s="61"/>
      <c r="B18" s="72">
        <v>6</v>
      </c>
      <c r="C18" s="73"/>
      <c r="D18" s="74"/>
      <c r="E18" s="75"/>
      <c r="F18" s="75"/>
      <c r="G18" s="76"/>
      <c r="I18" s="72">
        <v>6</v>
      </c>
      <c r="J18" s="74"/>
      <c r="K18" s="74"/>
      <c r="L18" s="74"/>
      <c r="M18" s="74"/>
      <c r="N18" s="77"/>
    </row>
    <row r="19" spans="1:14" x14ac:dyDescent="0.2">
      <c r="A19" s="61"/>
      <c r="B19" s="72">
        <v>7</v>
      </c>
      <c r="C19" s="73"/>
      <c r="D19" s="74"/>
      <c r="E19" s="75"/>
      <c r="F19" s="75"/>
      <c r="G19" s="76"/>
      <c r="I19" s="72">
        <v>7</v>
      </c>
      <c r="J19" s="74"/>
      <c r="K19" s="74"/>
      <c r="L19" s="74"/>
      <c r="M19" s="74"/>
      <c r="N19" s="77"/>
    </row>
    <row r="20" spans="1:14" x14ac:dyDescent="0.2">
      <c r="A20" s="61"/>
      <c r="B20" s="72">
        <v>8</v>
      </c>
      <c r="C20" s="73"/>
      <c r="D20" s="74"/>
      <c r="E20" s="75"/>
      <c r="F20" s="75"/>
      <c r="G20" s="76"/>
      <c r="I20" s="72">
        <v>8</v>
      </c>
      <c r="J20" s="74"/>
      <c r="K20" s="74"/>
      <c r="L20" s="74"/>
      <c r="M20" s="74"/>
      <c r="N20" s="77"/>
    </row>
    <row r="21" spans="1:14" x14ac:dyDescent="0.2">
      <c r="A21" s="61"/>
      <c r="B21" s="72">
        <v>9</v>
      </c>
      <c r="C21" s="73"/>
      <c r="D21" s="74"/>
      <c r="E21" s="75"/>
      <c r="F21" s="75"/>
      <c r="G21" s="76"/>
      <c r="I21" s="72">
        <v>9</v>
      </c>
      <c r="J21" s="74"/>
      <c r="K21" s="74"/>
      <c r="L21" s="74"/>
      <c r="M21" s="74"/>
      <c r="N21" s="77"/>
    </row>
    <row r="22" spans="1:14" x14ac:dyDescent="0.2">
      <c r="A22" s="61"/>
      <c r="B22" s="72">
        <v>10</v>
      </c>
      <c r="C22" s="73"/>
      <c r="D22" s="74"/>
      <c r="E22" s="75"/>
      <c r="F22" s="75"/>
      <c r="G22" s="76"/>
      <c r="I22" s="72">
        <v>10</v>
      </c>
      <c r="J22" s="74"/>
      <c r="K22" s="74"/>
      <c r="L22" s="74"/>
      <c r="M22" s="74"/>
      <c r="N22" s="77"/>
    </row>
    <row r="23" spans="1:14" x14ac:dyDescent="0.2">
      <c r="A23" s="61"/>
      <c r="B23" s="72">
        <v>11</v>
      </c>
      <c r="C23" s="73"/>
      <c r="D23" s="74"/>
      <c r="E23" s="75"/>
      <c r="F23" s="75"/>
      <c r="G23" s="76"/>
      <c r="I23" s="72">
        <v>11</v>
      </c>
      <c r="J23" s="74"/>
      <c r="K23" s="74"/>
      <c r="L23" s="74"/>
      <c r="M23" s="74"/>
      <c r="N23" s="77"/>
    </row>
    <row r="24" spans="1:14" x14ac:dyDescent="0.2">
      <c r="A24" s="61"/>
      <c r="B24" s="72">
        <v>12</v>
      </c>
      <c r="C24" s="73"/>
      <c r="D24" s="74"/>
      <c r="E24" s="75"/>
      <c r="F24" s="75"/>
      <c r="G24" s="76"/>
      <c r="I24" s="72">
        <v>12</v>
      </c>
      <c r="J24" s="74"/>
      <c r="K24" s="74"/>
      <c r="L24" s="74"/>
      <c r="M24" s="74"/>
      <c r="N24" s="77"/>
    </row>
    <row r="25" spans="1:14" x14ac:dyDescent="0.2">
      <c r="A25" s="61"/>
      <c r="B25" s="72">
        <v>13</v>
      </c>
      <c r="C25" s="73"/>
      <c r="D25" s="74"/>
      <c r="E25" s="75"/>
      <c r="F25" s="75"/>
      <c r="G25" s="76"/>
      <c r="I25" s="72">
        <v>13</v>
      </c>
      <c r="J25" s="74"/>
      <c r="K25" s="74"/>
      <c r="L25" s="74"/>
      <c r="M25" s="74"/>
      <c r="N25" s="77"/>
    </row>
    <row r="26" spans="1:14" x14ac:dyDescent="0.2">
      <c r="A26" s="61"/>
      <c r="B26" s="72">
        <v>14</v>
      </c>
      <c r="C26" s="73"/>
      <c r="D26" s="74"/>
      <c r="E26" s="75"/>
      <c r="F26" s="75"/>
      <c r="G26" s="76"/>
      <c r="I26" s="72">
        <v>14</v>
      </c>
      <c r="J26" s="74"/>
      <c r="K26" s="74"/>
      <c r="L26" s="74"/>
      <c r="M26" s="74"/>
      <c r="N26" s="77"/>
    </row>
    <row r="27" spans="1:14" x14ac:dyDescent="0.2">
      <c r="A27" s="61"/>
      <c r="B27" s="72">
        <v>15</v>
      </c>
      <c r="C27" s="73"/>
      <c r="D27" s="74"/>
      <c r="E27" s="75"/>
      <c r="F27" s="75"/>
      <c r="G27" s="76"/>
      <c r="I27" s="72">
        <v>15</v>
      </c>
      <c r="J27" s="74"/>
      <c r="K27" s="74"/>
      <c r="L27" s="74"/>
      <c r="M27" s="74"/>
      <c r="N27" s="77"/>
    </row>
    <row r="28" spans="1:14" x14ac:dyDescent="0.2">
      <c r="A28" s="61"/>
      <c r="B28" s="72">
        <v>16</v>
      </c>
      <c r="C28" s="73"/>
      <c r="D28" s="74"/>
      <c r="E28" s="75"/>
      <c r="F28" s="75"/>
      <c r="G28" s="76"/>
      <c r="I28" s="72">
        <v>16</v>
      </c>
      <c r="J28" s="74"/>
      <c r="K28" s="74"/>
      <c r="L28" s="74"/>
      <c r="M28" s="74"/>
      <c r="N28" s="77"/>
    </row>
    <row r="29" spans="1:14" x14ac:dyDescent="0.2">
      <c r="A29" s="61"/>
      <c r="B29" s="72">
        <v>17</v>
      </c>
      <c r="C29" s="73"/>
      <c r="D29" s="74"/>
      <c r="E29" s="75"/>
      <c r="F29" s="75"/>
      <c r="G29" s="76"/>
      <c r="I29" s="72">
        <v>17</v>
      </c>
      <c r="J29" s="74"/>
      <c r="K29" s="74"/>
      <c r="L29" s="74"/>
      <c r="M29" s="74"/>
      <c r="N29" s="77"/>
    </row>
    <row r="30" spans="1:14" x14ac:dyDescent="0.2">
      <c r="A30" s="61"/>
      <c r="B30" s="72">
        <v>18</v>
      </c>
      <c r="C30" s="73"/>
      <c r="D30" s="74"/>
      <c r="E30" s="75"/>
      <c r="F30" s="75"/>
      <c r="G30" s="76"/>
      <c r="I30" s="72">
        <v>18</v>
      </c>
      <c r="J30" s="74"/>
      <c r="K30" s="74"/>
      <c r="L30" s="74"/>
      <c r="M30" s="74"/>
      <c r="N30" s="77"/>
    </row>
    <row r="31" spans="1:14" x14ac:dyDescent="0.2">
      <c r="A31" s="61"/>
      <c r="B31" s="72">
        <v>19</v>
      </c>
      <c r="C31" s="73"/>
      <c r="D31" s="74"/>
      <c r="E31" s="75"/>
      <c r="F31" s="75"/>
      <c r="G31" s="76"/>
      <c r="I31" s="72">
        <v>19</v>
      </c>
      <c r="J31" s="74"/>
      <c r="K31" s="74"/>
      <c r="L31" s="74"/>
      <c r="M31" s="74"/>
      <c r="N31" s="77"/>
    </row>
    <row r="32" spans="1:14" x14ac:dyDescent="0.2">
      <c r="A32" s="61"/>
      <c r="B32" s="72">
        <v>20</v>
      </c>
      <c r="C32" s="73"/>
      <c r="D32" s="74"/>
      <c r="E32" s="75"/>
      <c r="F32" s="75"/>
      <c r="G32" s="76"/>
      <c r="I32" s="72">
        <v>20</v>
      </c>
      <c r="J32" s="74"/>
      <c r="K32" s="74"/>
      <c r="L32" s="74"/>
      <c r="M32" s="74"/>
      <c r="N32" s="77"/>
    </row>
    <row r="33" spans="1:24" x14ac:dyDescent="0.2">
      <c r="A33" s="61"/>
      <c r="B33" s="72">
        <v>21</v>
      </c>
      <c r="C33" s="73"/>
      <c r="D33" s="74"/>
      <c r="E33" s="75"/>
      <c r="F33" s="75"/>
      <c r="G33" s="76"/>
      <c r="I33" s="72">
        <v>21</v>
      </c>
      <c r="J33" s="74"/>
      <c r="K33" s="74"/>
      <c r="L33" s="74"/>
      <c r="M33" s="74"/>
      <c r="N33" s="77"/>
    </row>
    <row r="34" spans="1:24" x14ac:dyDescent="0.2">
      <c r="A34" s="61"/>
      <c r="B34" s="72">
        <v>22</v>
      </c>
      <c r="C34" s="73"/>
      <c r="D34" s="74"/>
      <c r="E34" s="75"/>
      <c r="F34" s="75"/>
      <c r="G34" s="76"/>
      <c r="I34" s="72">
        <v>22</v>
      </c>
      <c r="J34" s="74"/>
      <c r="K34" s="74"/>
      <c r="L34" s="74"/>
      <c r="M34" s="74"/>
      <c r="N34" s="77"/>
    </row>
    <row r="35" spans="1:24" x14ac:dyDescent="0.2">
      <c r="A35" s="61"/>
      <c r="B35" s="72">
        <v>23</v>
      </c>
      <c r="C35" s="73"/>
      <c r="D35" s="74"/>
      <c r="E35" s="75"/>
      <c r="F35" s="75"/>
      <c r="G35" s="76"/>
      <c r="I35" s="72">
        <v>23</v>
      </c>
      <c r="J35" s="74"/>
      <c r="K35" s="74"/>
      <c r="L35" s="74"/>
      <c r="M35" s="74"/>
      <c r="N35" s="77"/>
    </row>
    <row r="36" spans="1:24" x14ac:dyDescent="0.2">
      <c r="A36" s="61"/>
      <c r="B36" s="72">
        <v>24</v>
      </c>
      <c r="C36" s="73"/>
      <c r="D36" s="74"/>
      <c r="E36" s="75"/>
      <c r="F36" s="75"/>
      <c r="G36" s="76"/>
      <c r="I36" s="72">
        <v>24</v>
      </c>
      <c r="J36" s="74"/>
      <c r="K36" s="74"/>
      <c r="L36" s="74"/>
      <c r="M36" s="74"/>
      <c r="N36" s="77"/>
    </row>
    <row r="37" spans="1:24" x14ac:dyDescent="0.2">
      <c r="A37" s="61"/>
      <c r="B37" s="72">
        <v>25</v>
      </c>
      <c r="C37" s="73"/>
      <c r="D37" s="74"/>
      <c r="E37" s="75"/>
      <c r="F37" s="75"/>
      <c r="G37" s="76"/>
      <c r="I37" s="72">
        <v>25</v>
      </c>
      <c r="J37" s="74"/>
      <c r="K37" s="74"/>
      <c r="L37" s="74"/>
      <c r="M37" s="74"/>
      <c r="N37" s="77"/>
    </row>
    <row r="38" spans="1:24" x14ac:dyDescent="0.2">
      <c r="A38" s="61"/>
      <c r="B38" s="72">
        <v>26</v>
      </c>
      <c r="C38" s="73"/>
      <c r="D38" s="74"/>
      <c r="E38" s="75"/>
      <c r="F38" s="75"/>
      <c r="G38" s="76"/>
      <c r="I38" s="72">
        <v>26</v>
      </c>
      <c r="J38" s="74"/>
      <c r="K38" s="74"/>
      <c r="L38" s="74"/>
      <c r="M38" s="74"/>
      <c r="N38" s="77"/>
    </row>
    <row r="39" spans="1:24" x14ac:dyDescent="0.2">
      <c r="A39" s="61"/>
      <c r="B39" s="72">
        <v>27</v>
      </c>
      <c r="C39" s="73"/>
      <c r="D39" s="74"/>
      <c r="E39" s="75"/>
      <c r="F39" s="75"/>
      <c r="G39" s="76"/>
      <c r="I39" s="72">
        <v>27</v>
      </c>
      <c r="J39" s="74"/>
      <c r="K39" s="74"/>
      <c r="L39" s="74"/>
      <c r="M39" s="74"/>
      <c r="N39" s="77"/>
    </row>
    <row r="40" spans="1:24" x14ac:dyDescent="0.2">
      <c r="A40" s="61"/>
      <c r="B40" s="72">
        <v>28</v>
      </c>
      <c r="C40" s="73"/>
      <c r="D40" s="74"/>
      <c r="E40" s="75"/>
      <c r="F40" s="75"/>
      <c r="G40" s="76"/>
      <c r="I40" s="72">
        <v>28</v>
      </c>
      <c r="J40" s="74"/>
      <c r="K40" s="74"/>
      <c r="L40" s="74"/>
      <c r="M40" s="74"/>
      <c r="N40" s="77"/>
    </row>
    <row r="41" spans="1:24" x14ac:dyDescent="0.2">
      <c r="A41" s="61"/>
      <c r="B41" s="93">
        <v>29</v>
      </c>
      <c r="C41" s="73"/>
      <c r="D41" s="74"/>
      <c r="E41" s="75"/>
      <c r="F41" s="75"/>
      <c r="G41" s="76"/>
      <c r="I41" s="72">
        <v>29</v>
      </c>
      <c r="J41" s="74"/>
      <c r="K41" s="74"/>
      <c r="L41" s="74"/>
      <c r="M41" s="74"/>
      <c r="N41" s="77"/>
    </row>
    <row r="42" spans="1:24" ht="15.75" thickBot="1" x14ac:dyDescent="0.25">
      <c r="A42" s="61"/>
      <c r="B42" s="78">
        <v>30</v>
      </c>
      <c r="C42" s="92"/>
      <c r="D42" s="80"/>
      <c r="E42" s="81"/>
      <c r="F42" s="81"/>
      <c r="G42" s="82"/>
      <c r="I42" s="78">
        <v>30</v>
      </c>
      <c r="J42" s="80"/>
      <c r="K42" s="80"/>
      <c r="L42" s="80"/>
      <c r="M42" s="80"/>
      <c r="N42" s="83"/>
    </row>
    <row r="43" spans="1:24" ht="7.5" customHeight="1" thickBot="1" x14ac:dyDescent="0.25">
      <c r="A43" s="61"/>
      <c r="B43" s="23"/>
      <c r="C43" s="84"/>
      <c r="D43" s="23"/>
      <c r="E43" s="85"/>
      <c r="F43" s="85"/>
      <c r="G43" s="85"/>
      <c r="I43" s="23"/>
      <c r="J43" s="23"/>
      <c r="K43" s="23"/>
      <c r="L43" s="23"/>
      <c r="M43" s="23"/>
      <c r="N43" s="23"/>
    </row>
    <row r="44" spans="1:24" ht="24.95" customHeight="1" thickBot="1" x14ac:dyDescent="0.25">
      <c r="A44" s="60"/>
      <c r="B44" s="60"/>
      <c r="C44" s="60"/>
      <c r="D44" s="60"/>
      <c r="E44" s="60"/>
      <c r="F44" s="60"/>
      <c r="G44" s="60"/>
      <c r="H44" s="60"/>
      <c r="I44" s="60"/>
      <c r="J44" s="60"/>
      <c r="K44" s="60"/>
      <c r="L44" s="60"/>
      <c r="M44" s="60"/>
      <c r="N44" s="60"/>
      <c r="O44" s="60"/>
      <c r="P44" s="60"/>
      <c r="Q44" s="60"/>
      <c r="R44" s="60"/>
      <c r="S44" s="60"/>
    </row>
    <row r="45" spans="1:24" s="6" customFormat="1" ht="24.95" customHeight="1" thickBot="1" x14ac:dyDescent="0.3">
      <c r="B45" s="264" t="s">
        <v>178</v>
      </c>
      <c r="C45" s="267"/>
      <c r="D45" s="265"/>
      <c r="E45" s="265"/>
      <c r="F45" s="265"/>
      <c r="G45" s="265"/>
      <c r="H45" s="265"/>
      <c r="I45" s="265"/>
      <c r="J45" s="265"/>
      <c r="K45" s="265"/>
      <c r="L45" s="265"/>
      <c r="M45" s="265"/>
      <c r="N45" s="265"/>
      <c r="O45" s="265"/>
      <c r="P45" s="265"/>
      <c r="Q45" s="265"/>
      <c r="R45" s="265"/>
      <c r="S45" s="266"/>
    </row>
    <row r="46" spans="1:24" s="6" customFormat="1" ht="24.95" customHeight="1" x14ac:dyDescent="0.25">
      <c r="B46" s="105" t="s">
        <v>179</v>
      </c>
      <c r="C46" s="106"/>
      <c r="D46" s="106"/>
      <c r="E46" s="106"/>
      <c r="F46" s="107"/>
      <c r="G46" s="108">
        <f>COUNT(E13:G42)</f>
        <v>0</v>
      </c>
      <c r="H46" s="5"/>
      <c r="I46" s="105" t="s">
        <v>180</v>
      </c>
      <c r="J46" s="106"/>
      <c r="K46" s="106"/>
      <c r="L46" s="106"/>
      <c r="M46" s="107"/>
      <c r="N46" s="108">
        <f>COUNT(L13:N42)</f>
        <v>0</v>
      </c>
      <c r="P46" s="249" t="s">
        <v>181</v>
      </c>
      <c r="Q46" s="250"/>
      <c r="R46" s="250"/>
      <c r="S46" s="251">
        <f>G52+N52</f>
        <v>0</v>
      </c>
      <c r="T46" s="5"/>
      <c r="U46" s="5"/>
      <c r="V46" s="5"/>
      <c r="W46" s="5"/>
      <c r="X46" s="5"/>
    </row>
    <row r="47" spans="1:24" s="6" customFormat="1" ht="24.95" customHeight="1" thickBot="1" x14ac:dyDescent="0.3">
      <c r="B47" s="109" t="s">
        <v>182</v>
      </c>
      <c r="C47" s="110"/>
      <c r="D47" s="110"/>
      <c r="E47" s="110"/>
      <c r="F47" s="111"/>
      <c r="G47" s="112">
        <f>SUM(E13:G42)</f>
        <v>0</v>
      </c>
      <c r="I47" s="109" t="s">
        <v>183</v>
      </c>
      <c r="J47" s="110"/>
      <c r="K47" s="110"/>
      <c r="L47" s="110"/>
      <c r="M47" s="111"/>
      <c r="N47" s="113">
        <f>SUM(L13:N42)</f>
        <v>0</v>
      </c>
      <c r="P47" s="252" t="s">
        <v>184</v>
      </c>
      <c r="Q47" s="253"/>
      <c r="R47" s="253"/>
      <c r="S47" s="248">
        <f>G53+N53</f>
        <v>0</v>
      </c>
    </row>
    <row r="48" spans="1:24" s="6" customFormat="1" ht="24.95" customHeight="1" x14ac:dyDescent="0.25">
      <c r="B48" s="109" t="s">
        <v>185</v>
      </c>
      <c r="C48" s="110"/>
      <c r="D48" s="110"/>
      <c r="E48" s="110"/>
      <c r="F48" s="111"/>
      <c r="G48" s="240">
        <f>IF(G46&gt;0,ROUND(G47/G46,0),0)</f>
        <v>0</v>
      </c>
      <c r="I48" s="109" t="s">
        <v>186</v>
      </c>
      <c r="J48" s="110"/>
      <c r="K48" s="110"/>
      <c r="L48" s="110"/>
      <c r="M48" s="111"/>
      <c r="N48" s="240">
        <f>IF(N46&gt;0,ROUND(N47/N46,0),0)</f>
        <v>0</v>
      </c>
      <c r="P48" s="91"/>
    </row>
    <row r="49" spans="2:14" s="6" customFormat="1" ht="24.95" customHeight="1" x14ac:dyDescent="0.25">
      <c r="B49" s="109" t="s">
        <v>187</v>
      </c>
      <c r="C49" s="110"/>
      <c r="D49" s="110"/>
      <c r="E49" s="110"/>
      <c r="F49" s="111"/>
      <c r="G49" s="113">
        <f>SUM(D13:D42)</f>
        <v>0</v>
      </c>
      <c r="I49" s="109" t="s">
        <v>188</v>
      </c>
      <c r="J49" s="110"/>
      <c r="K49" s="110"/>
      <c r="L49" s="110"/>
      <c r="M49" s="111"/>
      <c r="N49" s="113">
        <f>SUM(K13:K42)</f>
        <v>0</v>
      </c>
    </row>
    <row r="50" spans="2:14" s="6" customFormat="1" ht="24.95" customHeight="1" x14ac:dyDescent="0.25">
      <c r="B50" s="109" t="s">
        <v>189</v>
      </c>
      <c r="C50" s="110"/>
      <c r="D50" s="110"/>
      <c r="E50" s="110"/>
      <c r="F50" s="111"/>
      <c r="G50" s="112">
        <f>G49/D8</f>
        <v>0</v>
      </c>
      <c r="I50" s="109" t="s">
        <v>190</v>
      </c>
      <c r="J50" s="110"/>
      <c r="K50" s="110"/>
      <c r="L50" s="110"/>
      <c r="M50" s="111"/>
      <c r="N50" s="112">
        <f>N49/D8</f>
        <v>0</v>
      </c>
    </row>
    <row r="51" spans="2:14" s="6" customFormat="1" ht="24.95" customHeight="1" x14ac:dyDescent="0.25">
      <c r="B51" s="109" t="s">
        <v>191</v>
      </c>
      <c r="C51" s="110"/>
      <c r="D51" s="110"/>
      <c r="E51" s="110"/>
      <c r="F51" s="111"/>
      <c r="G51" s="112">
        <f>G50*D4</f>
        <v>0</v>
      </c>
      <c r="I51" s="109" t="s">
        <v>192</v>
      </c>
      <c r="J51" s="110"/>
      <c r="K51" s="110"/>
      <c r="L51" s="110"/>
      <c r="M51" s="111"/>
      <c r="N51" s="112">
        <f>N50*D4</f>
        <v>0</v>
      </c>
    </row>
    <row r="52" spans="2:14" s="6" customFormat="1" ht="24.95" customHeight="1" x14ac:dyDescent="0.25">
      <c r="B52" s="109" t="s">
        <v>193</v>
      </c>
      <c r="C52" s="110"/>
      <c r="D52" s="110"/>
      <c r="E52" s="110"/>
      <c r="F52" s="111"/>
      <c r="G52" s="255">
        <f>IF(G51&gt;0,VLOOKUP(G48,'Lookup values'!B4:C53,2,FALSE)*G51/1000,0)</f>
        <v>0</v>
      </c>
      <c r="I52" s="109" t="s">
        <v>194</v>
      </c>
      <c r="J52" s="114"/>
      <c r="K52" s="114"/>
      <c r="L52" s="114"/>
      <c r="M52" s="111"/>
      <c r="N52" s="254">
        <f>IF(N51&gt;0,VLOOKUP(N48,'Lookup values'!E4:F53,2,FALSE)*N51/1000,0)</f>
        <v>0</v>
      </c>
    </row>
    <row r="53" spans="2:14" s="6" customFormat="1" ht="24.95" customHeight="1" thickBot="1" x14ac:dyDescent="0.3">
      <c r="B53" s="167" t="s">
        <v>195</v>
      </c>
      <c r="C53" s="168"/>
      <c r="D53" s="168"/>
      <c r="E53" s="168"/>
      <c r="F53" s="115"/>
      <c r="G53" s="246">
        <f>G52*44/12</f>
        <v>0</v>
      </c>
      <c r="I53" s="167" t="s">
        <v>196</v>
      </c>
      <c r="J53" s="116"/>
      <c r="K53" s="116"/>
      <c r="L53" s="116"/>
      <c r="M53" s="115"/>
      <c r="N53" s="248">
        <f>N52*44/12</f>
        <v>0</v>
      </c>
    </row>
    <row r="54" spans="2:14" ht="15.75" x14ac:dyDescent="0.25">
      <c r="B54" s="89"/>
      <c r="C54" s="14"/>
      <c r="J54" s="71"/>
    </row>
    <row r="55" spans="2:14" ht="15.75" x14ac:dyDescent="0.25">
      <c r="J55" s="71"/>
    </row>
  </sheetData>
  <sheetProtection algorithmName="SHA-512" hashValue="ZNrKc3nAkokL+pWGFEocDWjxMNmswh7JGDFsKmZemo0pYAI2PVqHK6w6N6S2MOlQHuw0oubxOgNdNOxWDIXvKQ==" saltValue="wogsAhgowv9ur1mEZciDZg==" spinCount="100000" sheet="1" objects="1" scenarios="1"/>
  <mergeCells count="18">
    <mergeCell ref="D6:G6"/>
    <mergeCell ref="D2:G2"/>
    <mergeCell ref="I2:K2"/>
    <mergeCell ref="D3:G3"/>
    <mergeCell ref="I3:K3"/>
    <mergeCell ref="D4:G4"/>
    <mergeCell ref="K11:K12"/>
    <mergeCell ref="L11:N11"/>
    <mergeCell ref="D7:G7"/>
    <mergeCell ref="D8:G8"/>
    <mergeCell ref="B10:G10"/>
    <mergeCell ref="I10:N10"/>
    <mergeCell ref="B11:B12"/>
    <mergeCell ref="C11:C12"/>
    <mergeCell ref="D11:D12"/>
    <mergeCell ref="E11:G11"/>
    <mergeCell ref="I11:I12"/>
    <mergeCell ref="J11:J12"/>
  </mergeCells>
  <conditionalFormatting sqref="E13:G43">
    <cfRule type="cellIs" dxfId="11" priority="3" operator="lessThan">
      <formula>0</formula>
    </cfRule>
    <cfRule type="cellIs" dxfId="10" priority="4" operator="greaterThan">
      <formula>50</formula>
    </cfRule>
  </conditionalFormatting>
  <conditionalFormatting sqref="L13:N43">
    <cfRule type="cellIs" dxfId="9" priority="1" operator="lessThan">
      <formula>0</formula>
    </cfRule>
    <cfRule type="cellIs" dxfId="8" priority="2" operator="greaterThan">
      <formula>50</formula>
    </cfRule>
  </conditionalFormatting>
  <pageMargins left="0.23622047244094491" right="0.23622047244094491" top="0.74803149606299213" bottom="0.74803149606299213" header="0.31496062992125984" footer="0.31496062992125984"/>
  <pageSetup paperSize="9" scale="8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5CD9E-1D74-401D-8F42-D52B881A4655}">
  <sheetPr>
    <tabColor rgb="FFD8E4BC"/>
    <pageSetUpPr fitToPage="1"/>
  </sheetPr>
  <dimension ref="A1:S68"/>
  <sheetViews>
    <sheetView zoomScale="85" zoomScaleNormal="85" workbookViewId="0">
      <selection activeCell="D2" sqref="D2:G2"/>
    </sheetView>
  </sheetViews>
  <sheetFormatPr defaultRowHeight="15" x14ac:dyDescent="0.2"/>
  <cols>
    <col min="1" max="1" width="1.42578125" style="4" customWidth="1"/>
    <col min="2" max="2" width="10.5703125" style="4" customWidth="1"/>
    <col min="3" max="3" width="27.5703125" style="4" customWidth="1"/>
    <col min="4" max="4" width="13.85546875" style="4" customWidth="1"/>
    <col min="5" max="5" width="14.42578125" style="4" customWidth="1"/>
    <col min="6" max="6" width="15.7109375" style="4" customWidth="1"/>
    <col min="7" max="7" width="13.85546875" style="4" customWidth="1"/>
    <col min="8" max="8" width="4.7109375" style="4" customWidth="1"/>
    <col min="9" max="9" width="10.5703125" style="4" customWidth="1"/>
    <col min="10" max="10" width="25.42578125" style="4" customWidth="1"/>
    <col min="11" max="14" width="13.5703125" style="4" customWidth="1"/>
    <col min="15" max="15" width="8.5703125" style="4" customWidth="1"/>
    <col min="16" max="16" width="10.7109375" style="4" customWidth="1"/>
    <col min="17" max="17" width="9.28515625" style="4" customWidth="1"/>
    <col min="18" max="18" width="19.140625" style="4" customWidth="1"/>
    <col min="19" max="19" width="11.7109375" style="4" customWidth="1"/>
    <col min="20" max="16384" width="9.140625" style="4"/>
  </cols>
  <sheetData>
    <row r="1" spans="1:15" ht="6" customHeight="1" thickBot="1" x14ac:dyDescent="0.25">
      <c r="A1" s="59"/>
      <c r="B1" s="60"/>
      <c r="C1" s="60"/>
      <c r="D1" s="60"/>
      <c r="E1" s="60"/>
      <c r="F1" s="60"/>
      <c r="G1" s="60"/>
      <c r="H1" s="60"/>
      <c r="I1" s="60"/>
      <c r="J1" s="60"/>
      <c r="K1" s="60"/>
      <c r="L1" s="60"/>
      <c r="M1" s="60"/>
      <c r="N1" s="60"/>
      <c r="O1" s="60"/>
    </row>
    <row r="2" spans="1:15" x14ac:dyDescent="0.2">
      <c r="A2" s="61"/>
      <c r="B2" s="86" t="s">
        <v>0</v>
      </c>
      <c r="C2" s="62"/>
      <c r="D2" s="601" t="str">
        <f>'Planning Stratum3_Species '!B5</f>
        <v>&lt;Enter project name&gt;</v>
      </c>
      <c r="E2" s="601"/>
      <c r="F2" s="601"/>
      <c r="G2" s="602"/>
      <c r="I2" s="603" t="s">
        <v>16</v>
      </c>
      <c r="J2" s="604"/>
      <c r="K2" s="605"/>
    </row>
    <row r="3" spans="1:15" ht="15.75" thickBot="1" x14ac:dyDescent="0.25">
      <c r="A3" s="61"/>
      <c r="B3" s="87" t="s">
        <v>2</v>
      </c>
      <c r="C3" s="64"/>
      <c r="D3" s="606" t="str">
        <f>'Planning Stratum3_Species '!B8</f>
        <v>&lt;Enter stratum number&gt;</v>
      </c>
      <c r="E3" s="606"/>
      <c r="F3" s="606"/>
      <c r="G3" s="607"/>
      <c r="I3" s="608" t="s">
        <v>175</v>
      </c>
      <c r="J3" s="609"/>
      <c r="K3" s="610"/>
    </row>
    <row r="4" spans="1:15" x14ac:dyDescent="0.2">
      <c r="A4" s="61"/>
      <c r="B4" s="65" t="s">
        <v>4</v>
      </c>
      <c r="C4" s="64"/>
      <c r="D4" s="611">
        <f>'Planning Stratum3_Species '!B10</f>
        <v>2</v>
      </c>
      <c r="E4" s="611"/>
      <c r="F4" s="611"/>
      <c r="G4" s="612"/>
    </row>
    <row r="5" spans="1:15" ht="15.75" x14ac:dyDescent="0.2">
      <c r="A5" s="61"/>
      <c r="B5" s="65" t="s">
        <v>5</v>
      </c>
      <c r="C5" s="65"/>
      <c r="D5" s="66">
        <f>'Planning Stratum3_Species '!B12</f>
        <v>5.8</v>
      </c>
      <c r="E5" s="257" t="s">
        <v>6</v>
      </c>
      <c r="F5" s="67"/>
      <c r="G5" s="144">
        <f>'Planning Stratum3_Species '!E12</f>
        <v>0</v>
      </c>
    </row>
    <row r="6" spans="1:15" x14ac:dyDescent="0.2">
      <c r="A6" s="61"/>
      <c r="B6" s="87" t="s">
        <v>7</v>
      </c>
      <c r="C6" s="64"/>
      <c r="D6" s="599">
        <f>'Planning Stratum3_Species '!B11</f>
        <v>10</v>
      </c>
      <c r="E6" s="599"/>
      <c r="F6" s="599"/>
      <c r="G6" s="600"/>
    </row>
    <row r="7" spans="1:15" ht="15.75" x14ac:dyDescent="0.25">
      <c r="A7" s="61"/>
      <c r="B7" s="87" t="s">
        <v>176</v>
      </c>
      <c r="C7" s="64"/>
      <c r="D7" s="611">
        <f>'Planning Stratum3_Species '!B13</f>
        <v>1.0568317686676064E-2</v>
      </c>
      <c r="E7" s="611"/>
      <c r="F7" s="611"/>
      <c r="G7" s="612"/>
      <c r="K7" s="1"/>
    </row>
    <row r="8" spans="1:15" ht="16.5" thickBot="1" x14ac:dyDescent="0.3">
      <c r="A8" s="61"/>
      <c r="B8" s="163" t="s">
        <v>177</v>
      </c>
      <c r="C8" s="70"/>
      <c r="D8" s="665">
        <f>D7*D6</f>
        <v>0.10568317686676064</v>
      </c>
      <c r="E8" s="665"/>
      <c r="F8" s="665"/>
      <c r="G8" s="666"/>
      <c r="K8" s="1"/>
    </row>
    <row r="9" spans="1:15" ht="16.5" thickBot="1" x14ac:dyDescent="0.3">
      <c r="A9" s="61"/>
      <c r="B9" s="1"/>
      <c r="D9" s="99"/>
    </row>
    <row r="10" spans="1:15" s="12" customFormat="1" ht="31.5" customHeight="1" x14ac:dyDescent="0.25">
      <c r="A10" s="100"/>
      <c r="B10" s="617" t="s">
        <v>17</v>
      </c>
      <c r="C10" s="618"/>
      <c r="D10" s="618"/>
      <c r="E10" s="618"/>
      <c r="F10" s="618"/>
      <c r="G10" s="619"/>
      <c r="I10" s="617" t="s">
        <v>18</v>
      </c>
      <c r="J10" s="618"/>
      <c r="K10" s="618"/>
      <c r="L10" s="618"/>
      <c r="M10" s="618"/>
      <c r="N10" s="619"/>
      <c r="O10" s="101"/>
    </row>
    <row r="11" spans="1:15" ht="31.5" customHeight="1" x14ac:dyDescent="0.2">
      <c r="A11" s="61"/>
      <c r="B11" s="670" t="s">
        <v>19</v>
      </c>
      <c r="C11" s="671" t="s">
        <v>20</v>
      </c>
      <c r="D11" s="671" t="s">
        <v>21</v>
      </c>
      <c r="E11" s="668" t="s">
        <v>22</v>
      </c>
      <c r="F11" s="668"/>
      <c r="G11" s="669"/>
      <c r="I11" s="670" t="s">
        <v>19</v>
      </c>
      <c r="J11" s="671" t="s">
        <v>23</v>
      </c>
      <c r="K11" s="671" t="s">
        <v>21</v>
      </c>
      <c r="L11" s="668" t="s">
        <v>24</v>
      </c>
      <c r="M11" s="668"/>
      <c r="N11" s="669"/>
    </row>
    <row r="12" spans="1:15" x14ac:dyDescent="0.2">
      <c r="A12" s="61"/>
      <c r="B12" s="621"/>
      <c r="C12" s="614"/>
      <c r="D12" s="614"/>
      <c r="E12" s="102">
        <v>1</v>
      </c>
      <c r="F12" s="102">
        <v>2</v>
      </c>
      <c r="G12" s="103">
        <v>3</v>
      </c>
      <c r="I12" s="621"/>
      <c r="J12" s="614"/>
      <c r="K12" s="614"/>
      <c r="L12" s="102">
        <v>1</v>
      </c>
      <c r="M12" s="102">
        <v>2</v>
      </c>
      <c r="N12" s="103">
        <v>3</v>
      </c>
    </row>
    <row r="13" spans="1:15" x14ac:dyDescent="0.2">
      <c r="A13" s="61"/>
      <c r="B13" s="72">
        <v>1</v>
      </c>
      <c r="C13" s="73"/>
      <c r="D13" s="74"/>
      <c r="E13" s="134"/>
      <c r="F13" s="134"/>
      <c r="G13" s="135"/>
      <c r="I13" s="72">
        <v>1</v>
      </c>
      <c r="J13" s="74"/>
      <c r="K13" s="74"/>
      <c r="L13" s="134"/>
      <c r="M13" s="134"/>
      <c r="N13" s="135"/>
    </row>
    <row r="14" spans="1:15" x14ac:dyDescent="0.2">
      <c r="A14" s="61"/>
      <c r="B14" s="72">
        <v>2</v>
      </c>
      <c r="C14" s="73"/>
      <c r="D14" s="74"/>
      <c r="E14" s="134"/>
      <c r="F14" s="134"/>
      <c r="G14" s="135"/>
      <c r="I14" s="72">
        <v>2</v>
      </c>
      <c r="J14" s="74"/>
      <c r="K14" s="74"/>
      <c r="L14" s="134"/>
      <c r="M14" s="134"/>
      <c r="N14" s="135"/>
    </row>
    <row r="15" spans="1:15" x14ac:dyDescent="0.2">
      <c r="A15" s="61"/>
      <c r="B15" s="72">
        <v>3</v>
      </c>
      <c r="C15" s="73"/>
      <c r="D15" s="74"/>
      <c r="E15" s="134"/>
      <c r="F15" s="134"/>
      <c r="G15" s="135"/>
      <c r="I15" s="72">
        <v>3</v>
      </c>
      <c r="J15" s="74"/>
      <c r="K15" s="74"/>
      <c r="L15" s="134"/>
      <c r="M15" s="134"/>
      <c r="N15" s="135"/>
    </row>
    <row r="16" spans="1:15" x14ac:dyDescent="0.2">
      <c r="A16" s="61"/>
      <c r="B16" s="72">
        <v>4</v>
      </c>
      <c r="C16" s="73"/>
      <c r="D16" s="74"/>
      <c r="E16" s="134"/>
      <c r="F16" s="134"/>
      <c r="G16" s="135"/>
      <c r="I16" s="72">
        <v>4</v>
      </c>
      <c r="J16" s="74"/>
      <c r="K16" s="74"/>
      <c r="L16" s="134"/>
      <c r="M16" s="134"/>
      <c r="N16" s="135"/>
    </row>
    <row r="17" spans="1:14" x14ac:dyDescent="0.2">
      <c r="A17" s="61"/>
      <c r="B17" s="72">
        <v>5</v>
      </c>
      <c r="C17" s="73"/>
      <c r="D17" s="74"/>
      <c r="E17" s="134"/>
      <c r="F17" s="134"/>
      <c r="G17" s="135"/>
      <c r="I17" s="72">
        <v>5</v>
      </c>
      <c r="J17" s="74"/>
      <c r="K17" s="74"/>
      <c r="L17" s="134"/>
      <c r="M17" s="134"/>
      <c r="N17" s="135"/>
    </row>
    <row r="18" spans="1:14" x14ac:dyDescent="0.2">
      <c r="A18" s="61"/>
      <c r="B18" s="72">
        <v>6</v>
      </c>
      <c r="C18" s="73"/>
      <c r="D18" s="74"/>
      <c r="E18" s="134"/>
      <c r="F18" s="134"/>
      <c r="G18" s="135"/>
      <c r="I18" s="72">
        <v>6</v>
      </c>
      <c r="J18" s="74"/>
      <c r="K18" s="74"/>
      <c r="L18" s="134"/>
      <c r="M18" s="134"/>
      <c r="N18" s="135"/>
    </row>
    <row r="19" spans="1:14" x14ac:dyDescent="0.2">
      <c r="A19" s="61"/>
      <c r="B19" s="72">
        <v>7</v>
      </c>
      <c r="C19" s="73"/>
      <c r="D19" s="74"/>
      <c r="E19" s="134"/>
      <c r="F19" s="134"/>
      <c r="G19" s="135"/>
      <c r="I19" s="72">
        <v>7</v>
      </c>
      <c r="J19" s="74"/>
      <c r="K19" s="74"/>
      <c r="L19" s="134"/>
      <c r="M19" s="134"/>
      <c r="N19" s="135"/>
    </row>
    <row r="20" spans="1:14" x14ac:dyDescent="0.2">
      <c r="A20" s="61"/>
      <c r="B20" s="72">
        <v>8</v>
      </c>
      <c r="C20" s="73"/>
      <c r="D20" s="74"/>
      <c r="E20" s="134"/>
      <c r="F20" s="134"/>
      <c r="G20" s="135"/>
      <c r="I20" s="72">
        <v>8</v>
      </c>
      <c r="J20" s="74"/>
      <c r="K20" s="74"/>
      <c r="L20" s="134"/>
      <c r="M20" s="134"/>
      <c r="N20" s="135"/>
    </row>
    <row r="21" spans="1:14" x14ac:dyDescent="0.2">
      <c r="A21" s="61"/>
      <c r="B21" s="72">
        <v>9</v>
      </c>
      <c r="C21" s="73"/>
      <c r="D21" s="74"/>
      <c r="E21" s="134"/>
      <c r="F21" s="134"/>
      <c r="G21" s="135"/>
      <c r="I21" s="72">
        <v>9</v>
      </c>
      <c r="J21" s="74"/>
      <c r="K21" s="74"/>
      <c r="L21" s="134"/>
      <c r="M21" s="134"/>
      <c r="N21" s="135"/>
    </row>
    <row r="22" spans="1:14" x14ac:dyDescent="0.2">
      <c r="A22" s="61"/>
      <c r="B22" s="72">
        <v>10</v>
      </c>
      <c r="C22" s="73"/>
      <c r="D22" s="74"/>
      <c r="E22" s="134"/>
      <c r="F22" s="134"/>
      <c r="G22" s="135"/>
      <c r="I22" s="72">
        <v>10</v>
      </c>
      <c r="J22" s="74"/>
      <c r="K22" s="74"/>
      <c r="L22" s="134"/>
      <c r="M22" s="134"/>
      <c r="N22" s="135"/>
    </row>
    <row r="23" spans="1:14" x14ac:dyDescent="0.2">
      <c r="A23" s="61"/>
      <c r="B23" s="72">
        <v>11</v>
      </c>
      <c r="C23" s="73"/>
      <c r="D23" s="74"/>
      <c r="E23" s="134"/>
      <c r="F23" s="134"/>
      <c r="G23" s="135"/>
      <c r="I23" s="72">
        <v>11</v>
      </c>
      <c r="J23" s="74"/>
      <c r="K23" s="74"/>
      <c r="L23" s="134"/>
      <c r="M23" s="134"/>
      <c r="N23" s="135"/>
    </row>
    <row r="24" spans="1:14" x14ac:dyDescent="0.2">
      <c r="A24" s="61"/>
      <c r="B24" s="72">
        <v>12</v>
      </c>
      <c r="C24" s="73"/>
      <c r="D24" s="74"/>
      <c r="E24" s="134"/>
      <c r="F24" s="134"/>
      <c r="G24" s="135"/>
      <c r="I24" s="72">
        <v>12</v>
      </c>
      <c r="J24" s="74"/>
      <c r="K24" s="74"/>
      <c r="L24" s="134"/>
      <c r="M24" s="134"/>
      <c r="N24" s="135"/>
    </row>
    <row r="25" spans="1:14" x14ac:dyDescent="0.2">
      <c r="A25" s="61"/>
      <c r="B25" s="72">
        <v>13</v>
      </c>
      <c r="C25" s="73"/>
      <c r="D25" s="74"/>
      <c r="E25" s="134"/>
      <c r="F25" s="134"/>
      <c r="G25" s="135"/>
      <c r="I25" s="72">
        <v>13</v>
      </c>
      <c r="J25" s="74"/>
      <c r="K25" s="74"/>
      <c r="L25" s="134"/>
      <c r="M25" s="134"/>
      <c r="N25" s="135"/>
    </row>
    <row r="26" spans="1:14" x14ac:dyDescent="0.2">
      <c r="A26" s="61"/>
      <c r="B26" s="72">
        <v>14</v>
      </c>
      <c r="C26" s="73"/>
      <c r="D26" s="74"/>
      <c r="E26" s="134"/>
      <c r="F26" s="134"/>
      <c r="G26" s="135"/>
      <c r="I26" s="72">
        <v>14</v>
      </c>
      <c r="J26" s="74"/>
      <c r="K26" s="74"/>
      <c r="L26" s="134"/>
      <c r="M26" s="134"/>
      <c r="N26" s="135"/>
    </row>
    <row r="27" spans="1:14" x14ac:dyDescent="0.2">
      <c r="A27" s="61"/>
      <c r="B27" s="72">
        <v>15</v>
      </c>
      <c r="C27" s="73"/>
      <c r="D27" s="74"/>
      <c r="E27" s="134"/>
      <c r="F27" s="134"/>
      <c r="G27" s="135"/>
      <c r="I27" s="72">
        <v>15</v>
      </c>
      <c r="J27" s="74"/>
      <c r="K27" s="74"/>
      <c r="L27" s="134"/>
      <c r="M27" s="134"/>
      <c r="N27" s="135"/>
    </row>
    <row r="28" spans="1:14" x14ac:dyDescent="0.2">
      <c r="A28" s="61"/>
      <c r="B28" s="72">
        <v>16</v>
      </c>
      <c r="C28" s="73"/>
      <c r="D28" s="74"/>
      <c r="E28" s="134"/>
      <c r="F28" s="134"/>
      <c r="G28" s="135"/>
      <c r="I28" s="72">
        <v>16</v>
      </c>
      <c r="J28" s="74"/>
      <c r="K28" s="74"/>
      <c r="L28" s="134"/>
      <c r="M28" s="134"/>
      <c r="N28" s="135"/>
    </row>
    <row r="29" spans="1:14" x14ac:dyDescent="0.2">
      <c r="A29" s="61"/>
      <c r="B29" s="72">
        <v>17</v>
      </c>
      <c r="C29" s="73"/>
      <c r="D29" s="74"/>
      <c r="E29" s="134"/>
      <c r="F29" s="134"/>
      <c r="G29" s="135"/>
      <c r="I29" s="72">
        <v>17</v>
      </c>
      <c r="J29" s="74"/>
      <c r="K29" s="74"/>
      <c r="L29" s="134"/>
      <c r="M29" s="134"/>
      <c r="N29" s="135"/>
    </row>
    <row r="30" spans="1:14" x14ac:dyDescent="0.2">
      <c r="A30" s="61"/>
      <c r="B30" s="72">
        <v>18</v>
      </c>
      <c r="C30" s="73"/>
      <c r="D30" s="74"/>
      <c r="E30" s="134"/>
      <c r="F30" s="134"/>
      <c r="G30" s="135"/>
      <c r="I30" s="72">
        <v>18</v>
      </c>
      <c r="J30" s="74"/>
      <c r="K30" s="74"/>
      <c r="L30" s="134"/>
      <c r="M30" s="134"/>
      <c r="N30" s="135"/>
    </row>
    <row r="31" spans="1:14" x14ac:dyDescent="0.2">
      <c r="A31" s="61"/>
      <c r="B31" s="72">
        <v>19</v>
      </c>
      <c r="C31" s="73"/>
      <c r="D31" s="74"/>
      <c r="E31" s="134"/>
      <c r="F31" s="134"/>
      <c r="G31" s="135"/>
      <c r="I31" s="72">
        <v>19</v>
      </c>
      <c r="J31" s="74"/>
      <c r="K31" s="74"/>
      <c r="L31" s="134"/>
      <c r="M31" s="134"/>
      <c r="N31" s="135"/>
    </row>
    <row r="32" spans="1:14" x14ac:dyDescent="0.2">
      <c r="A32" s="61"/>
      <c r="B32" s="72">
        <v>20</v>
      </c>
      <c r="C32" s="73"/>
      <c r="D32" s="74"/>
      <c r="E32" s="134"/>
      <c r="F32" s="134"/>
      <c r="G32" s="135"/>
      <c r="I32" s="72">
        <v>20</v>
      </c>
      <c r="J32" s="74"/>
      <c r="K32" s="74"/>
      <c r="L32" s="134"/>
      <c r="M32" s="134"/>
      <c r="N32" s="135"/>
    </row>
    <row r="33" spans="1:19" x14ac:dyDescent="0.2">
      <c r="A33" s="61"/>
      <c r="B33" s="72">
        <v>21</v>
      </c>
      <c r="C33" s="73"/>
      <c r="D33" s="74"/>
      <c r="E33" s="134"/>
      <c r="F33" s="134"/>
      <c r="G33" s="135"/>
      <c r="I33" s="72">
        <v>21</v>
      </c>
      <c r="J33" s="74"/>
      <c r="K33" s="74"/>
      <c r="L33" s="134"/>
      <c r="M33" s="134"/>
      <c r="N33" s="135"/>
    </row>
    <row r="34" spans="1:19" x14ac:dyDescent="0.2">
      <c r="A34" s="61"/>
      <c r="B34" s="72">
        <v>22</v>
      </c>
      <c r="C34" s="73"/>
      <c r="D34" s="74"/>
      <c r="E34" s="134"/>
      <c r="F34" s="134"/>
      <c r="G34" s="135"/>
      <c r="I34" s="72">
        <v>22</v>
      </c>
      <c r="J34" s="74"/>
      <c r="K34" s="74"/>
      <c r="L34" s="134"/>
      <c r="M34" s="134"/>
      <c r="N34" s="135"/>
    </row>
    <row r="35" spans="1:19" x14ac:dyDescent="0.2">
      <c r="A35" s="61"/>
      <c r="B35" s="72">
        <v>23</v>
      </c>
      <c r="C35" s="73"/>
      <c r="D35" s="74"/>
      <c r="E35" s="134"/>
      <c r="F35" s="134"/>
      <c r="G35" s="135"/>
      <c r="I35" s="72">
        <v>23</v>
      </c>
      <c r="J35" s="74"/>
      <c r="K35" s="74"/>
      <c r="L35" s="134"/>
      <c r="M35" s="134"/>
      <c r="N35" s="135"/>
    </row>
    <row r="36" spans="1:19" x14ac:dyDescent="0.2">
      <c r="A36" s="61"/>
      <c r="B36" s="72">
        <v>24</v>
      </c>
      <c r="C36" s="73"/>
      <c r="D36" s="74"/>
      <c r="E36" s="134"/>
      <c r="F36" s="134"/>
      <c r="G36" s="135"/>
      <c r="I36" s="72">
        <v>24</v>
      </c>
      <c r="J36" s="74"/>
      <c r="K36" s="74"/>
      <c r="L36" s="134"/>
      <c r="M36" s="134"/>
      <c r="N36" s="135"/>
    </row>
    <row r="37" spans="1:19" x14ac:dyDescent="0.2">
      <c r="A37" s="61"/>
      <c r="B37" s="72">
        <v>25</v>
      </c>
      <c r="C37" s="73"/>
      <c r="D37" s="74"/>
      <c r="E37" s="134"/>
      <c r="F37" s="134"/>
      <c r="G37" s="135"/>
      <c r="I37" s="72">
        <v>25</v>
      </c>
      <c r="J37" s="74"/>
      <c r="K37" s="74"/>
      <c r="L37" s="134"/>
      <c r="M37" s="134"/>
      <c r="N37" s="135"/>
    </row>
    <row r="38" spans="1:19" x14ac:dyDescent="0.2">
      <c r="A38" s="61"/>
      <c r="B38" s="72">
        <v>26</v>
      </c>
      <c r="C38" s="73"/>
      <c r="D38" s="74"/>
      <c r="E38" s="134"/>
      <c r="F38" s="134"/>
      <c r="G38" s="135"/>
      <c r="I38" s="72">
        <v>26</v>
      </c>
      <c r="J38" s="74"/>
      <c r="K38" s="74"/>
      <c r="L38" s="134"/>
      <c r="M38" s="134"/>
      <c r="N38" s="135"/>
    </row>
    <row r="39" spans="1:19" x14ac:dyDescent="0.2">
      <c r="A39" s="61"/>
      <c r="B39" s="72">
        <v>27</v>
      </c>
      <c r="C39" s="73"/>
      <c r="D39" s="74"/>
      <c r="E39" s="134"/>
      <c r="F39" s="134"/>
      <c r="G39" s="135"/>
      <c r="I39" s="72">
        <v>27</v>
      </c>
      <c r="J39" s="74"/>
      <c r="K39" s="74"/>
      <c r="L39" s="134"/>
      <c r="M39" s="134"/>
      <c r="N39" s="135"/>
    </row>
    <row r="40" spans="1:19" x14ac:dyDescent="0.2">
      <c r="A40" s="61"/>
      <c r="B40" s="72">
        <v>28</v>
      </c>
      <c r="C40" s="73"/>
      <c r="D40" s="74"/>
      <c r="E40" s="134"/>
      <c r="F40" s="134"/>
      <c r="G40" s="135"/>
      <c r="I40" s="72">
        <v>28</v>
      </c>
      <c r="J40" s="74"/>
      <c r="K40" s="74"/>
      <c r="L40" s="134"/>
      <c r="M40" s="134"/>
      <c r="N40" s="135"/>
    </row>
    <row r="41" spans="1:19" x14ac:dyDescent="0.2">
      <c r="A41" s="61"/>
      <c r="B41" s="72">
        <v>29</v>
      </c>
      <c r="C41" s="73"/>
      <c r="D41" s="74"/>
      <c r="E41" s="134"/>
      <c r="F41" s="134"/>
      <c r="G41" s="135"/>
      <c r="I41" s="93">
        <v>29</v>
      </c>
      <c r="J41" s="74"/>
      <c r="K41" s="74"/>
      <c r="L41" s="134"/>
      <c r="M41" s="134"/>
      <c r="N41" s="135"/>
    </row>
    <row r="42" spans="1:19" ht="15.75" thickBot="1" x14ac:dyDescent="0.25">
      <c r="A42" s="61"/>
      <c r="B42" s="78">
        <v>30</v>
      </c>
      <c r="C42" s="79"/>
      <c r="D42" s="80"/>
      <c r="E42" s="136"/>
      <c r="F42" s="136"/>
      <c r="G42" s="137"/>
      <c r="I42" s="78">
        <v>30</v>
      </c>
      <c r="J42" s="133"/>
      <c r="K42" s="80"/>
      <c r="L42" s="136"/>
      <c r="M42" s="136"/>
      <c r="N42" s="137"/>
    </row>
    <row r="43" spans="1:19" ht="12.75" customHeight="1" thickBot="1" x14ac:dyDescent="0.25">
      <c r="B43" s="23"/>
      <c r="C43" s="84"/>
      <c r="D43" s="23"/>
      <c r="E43" s="85"/>
      <c r="F43" s="85"/>
      <c r="G43" s="85"/>
      <c r="I43" s="23"/>
      <c r="J43" s="23"/>
      <c r="K43" s="23"/>
      <c r="L43" s="23"/>
      <c r="M43" s="23"/>
      <c r="N43" s="23"/>
    </row>
    <row r="44" spans="1:19" ht="15.75" thickBot="1" x14ac:dyDescent="0.25">
      <c r="A44" s="60"/>
      <c r="B44" s="60"/>
      <c r="C44" s="60"/>
      <c r="D44" s="60"/>
      <c r="E44" s="60"/>
      <c r="F44" s="60"/>
      <c r="G44" s="60"/>
      <c r="H44" s="60"/>
      <c r="I44" s="60"/>
      <c r="J44" s="60"/>
      <c r="K44" s="60"/>
      <c r="L44" s="60"/>
      <c r="M44" s="60"/>
      <c r="N44" s="60"/>
      <c r="O44" s="60"/>
      <c r="P44" s="60"/>
      <c r="Q44" s="60"/>
      <c r="R44" s="60"/>
      <c r="S44" s="60"/>
    </row>
    <row r="45" spans="1:19" s="6" customFormat="1" ht="24.95" customHeight="1" thickBot="1" x14ac:dyDescent="0.3">
      <c r="B45" s="264" t="s">
        <v>197</v>
      </c>
      <c r="C45" s="265"/>
      <c r="D45" s="265"/>
      <c r="E45" s="265"/>
      <c r="F45" s="265"/>
      <c r="G45" s="265"/>
      <c r="H45" s="265"/>
      <c r="I45" s="265"/>
      <c r="J45" s="265"/>
      <c r="K45" s="265"/>
      <c r="L45" s="265"/>
      <c r="M45" s="265"/>
      <c r="N45" s="265"/>
      <c r="O45" s="265"/>
      <c r="P45" s="265"/>
      <c r="Q45" s="265"/>
      <c r="R45" s="265"/>
      <c r="S45" s="266"/>
    </row>
    <row r="46" spans="1:19" s="6" customFormat="1" ht="24.95" customHeight="1" x14ac:dyDescent="0.25">
      <c r="B46" s="105" t="s">
        <v>198</v>
      </c>
      <c r="C46" s="106"/>
      <c r="D46" s="106"/>
      <c r="E46" s="106"/>
      <c r="F46" s="107"/>
      <c r="G46" s="108">
        <f>COUNT(E13:G42)</f>
        <v>0</v>
      </c>
      <c r="H46" s="5"/>
      <c r="I46" s="105" t="s">
        <v>199</v>
      </c>
      <c r="J46" s="106"/>
      <c r="K46" s="106"/>
      <c r="L46" s="106"/>
      <c r="M46" s="107"/>
      <c r="N46" s="108">
        <f>COUNT(L13:N42)</f>
        <v>0</v>
      </c>
      <c r="P46" s="249" t="s">
        <v>200</v>
      </c>
      <c r="Q46" s="250"/>
      <c r="R46" s="250"/>
      <c r="S46" s="251">
        <f>G52+N52</f>
        <v>0</v>
      </c>
    </row>
    <row r="47" spans="1:19" s="6" customFormat="1" ht="24.95" customHeight="1" thickBot="1" x14ac:dyDescent="0.3">
      <c r="B47" s="109" t="s">
        <v>201</v>
      </c>
      <c r="C47" s="110"/>
      <c r="D47" s="110"/>
      <c r="E47" s="110"/>
      <c r="F47" s="111"/>
      <c r="G47" s="112">
        <f>SUM(E13:G42)</f>
        <v>0</v>
      </c>
      <c r="I47" s="109" t="s">
        <v>202</v>
      </c>
      <c r="J47" s="110"/>
      <c r="K47" s="110"/>
      <c r="L47" s="110"/>
      <c r="M47" s="111"/>
      <c r="N47" s="113">
        <f>SUM(L13:N42)</f>
        <v>0</v>
      </c>
      <c r="P47" s="252" t="s">
        <v>203</v>
      </c>
      <c r="Q47" s="253"/>
      <c r="R47" s="253"/>
      <c r="S47" s="248">
        <f>G53+N53</f>
        <v>0</v>
      </c>
    </row>
    <row r="48" spans="1:19" s="6" customFormat="1" ht="24.95" customHeight="1" x14ac:dyDescent="0.25">
      <c r="B48" s="109" t="s">
        <v>204</v>
      </c>
      <c r="C48" s="110"/>
      <c r="D48" s="110"/>
      <c r="E48" s="110"/>
      <c r="F48" s="111"/>
      <c r="G48" s="240">
        <f>IF(G46&gt;0,ROUND(G47/G46,1),0)</f>
        <v>0</v>
      </c>
      <c r="I48" s="109" t="s">
        <v>205</v>
      </c>
      <c r="J48" s="110"/>
      <c r="K48" s="110"/>
      <c r="L48" s="110"/>
      <c r="M48" s="111"/>
      <c r="N48" s="240">
        <f>IF(N46&gt;0,ROUND(N47/N46,1),0)</f>
        <v>0</v>
      </c>
      <c r="P48" s="91"/>
    </row>
    <row r="49" spans="2:14" s="6" customFormat="1" ht="24.95" customHeight="1" x14ac:dyDescent="0.25">
      <c r="B49" s="109" t="s">
        <v>206</v>
      </c>
      <c r="C49" s="110"/>
      <c r="D49" s="110"/>
      <c r="E49" s="110"/>
      <c r="F49" s="111"/>
      <c r="G49" s="113">
        <f>SUM(D13:D42)</f>
        <v>0</v>
      </c>
      <c r="I49" s="109" t="s">
        <v>207</v>
      </c>
      <c r="J49" s="110"/>
      <c r="K49" s="110"/>
      <c r="L49" s="110"/>
      <c r="M49" s="111"/>
      <c r="N49" s="113">
        <f>SUM(K13:K42)</f>
        <v>0</v>
      </c>
    </row>
    <row r="50" spans="2:14" s="6" customFormat="1" ht="24.95" customHeight="1" x14ac:dyDescent="0.25">
      <c r="B50" s="109" t="s">
        <v>208</v>
      </c>
      <c r="C50" s="110"/>
      <c r="D50" s="110"/>
      <c r="E50" s="110"/>
      <c r="F50" s="111"/>
      <c r="G50" s="112">
        <f>G49/D8</f>
        <v>0</v>
      </c>
      <c r="I50" s="109" t="s">
        <v>209</v>
      </c>
      <c r="J50" s="110"/>
      <c r="K50" s="110"/>
      <c r="L50" s="110"/>
      <c r="M50" s="111"/>
      <c r="N50" s="112">
        <f>N49/D8</f>
        <v>0</v>
      </c>
    </row>
    <row r="51" spans="2:14" s="6" customFormat="1" ht="24.95" customHeight="1" thickBot="1" x14ac:dyDescent="0.3">
      <c r="B51" s="241" t="s">
        <v>210</v>
      </c>
      <c r="C51" s="238"/>
      <c r="D51" s="238"/>
      <c r="E51" s="238"/>
      <c r="F51" s="236"/>
      <c r="G51" s="242">
        <f>G50*D4</f>
        <v>0</v>
      </c>
      <c r="I51" s="241" t="s">
        <v>211</v>
      </c>
      <c r="J51" s="238"/>
      <c r="K51" s="238"/>
      <c r="L51" s="238"/>
      <c r="M51" s="236"/>
      <c r="N51" s="242">
        <f>N50*D4</f>
        <v>0</v>
      </c>
    </row>
    <row r="52" spans="2:14" s="6" customFormat="1" ht="24.95" customHeight="1" thickTop="1" x14ac:dyDescent="0.25">
      <c r="B52" s="243" t="s">
        <v>212</v>
      </c>
      <c r="C52" s="244"/>
      <c r="D52" s="244"/>
      <c r="E52" s="244"/>
      <c r="F52" s="237"/>
      <c r="G52" s="245">
        <f>IF(G46&gt;0,VLOOKUP(G48,'Lookup values'!H4:I98,2,FALSE)*G51,0)</f>
        <v>0</v>
      </c>
      <c r="I52" s="243" t="s">
        <v>213</v>
      </c>
      <c r="J52" s="239"/>
      <c r="K52" s="239"/>
      <c r="L52" s="239"/>
      <c r="M52" s="237"/>
      <c r="N52" s="247">
        <f>IF(N46&gt;0,VLOOKUP(N48,'Lookup values'!K4:L98,2,FALSE)*N51,0)</f>
        <v>0</v>
      </c>
    </row>
    <row r="53" spans="2:14" s="6" customFormat="1" ht="24.95" customHeight="1" thickBot="1" x14ac:dyDescent="0.3">
      <c r="B53" s="167" t="s">
        <v>214</v>
      </c>
      <c r="C53" s="168"/>
      <c r="D53" s="168"/>
      <c r="E53" s="168"/>
      <c r="F53" s="115"/>
      <c r="G53" s="246">
        <f>G52*44/12</f>
        <v>0</v>
      </c>
      <c r="I53" s="167" t="s">
        <v>215</v>
      </c>
      <c r="J53" s="116"/>
      <c r="K53" s="116"/>
      <c r="L53" s="116"/>
      <c r="M53" s="115"/>
      <c r="N53" s="248">
        <f>N52*44/12</f>
        <v>0</v>
      </c>
    </row>
    <row r="54" spans="2:14" ht="15.75" x14ac:dyDescent="0.25">
      <c r="B54" s="71"/>
      <c r="H54" s="104"/>
      <c r="I54" s="104"/>
    </row>
    <row r="55" spans="2:14" ht="15.75" x14ac:dyDescent="0.25">
      <c r="B55" s="71"/>
      <c r="H55" s="104"/>
      <c r="I55" s="104"/>
    </row>
    <row r="56" spans="2:14" x14ac:dyDescent="0.2">
      <c r="H56" s="104"/>
      <c r="I56" s="104"/>
    </row>
    <row r="57" spans="2:14" x14ac:dyDescent="0.2">
      <c r="H57" s="104"/>
      <c r="I57" s="104"/>
    </row>
    <row r="58" spans="2:14" x14ac:dyDescent="0.2">
      <c r="H58" s="104"/>
      <c r="I58" s="104"/>
      <c r="J58" s="104"/>
    </row>
    <row r="59" spans="2:14" x14ac:dyDescent="0.2">
      <c r="H59" s="104"/>
      <c r="I59" s="104"/>
    </row>
    <row r="60" spans="2:14" x14ac:dyDescent="0.2">
      <c r="H60" s="104"/>
      <c r="I60" s="104"/>
    </row>
    <row r="61" spans="2:14" x14ac:dyDescent="0.2">
      <c r="H61" s="104"/>
      <c r="I61" s="104"/>
    </row>
    <row r="62" spans="2:14" x14ac:dyDescent="0.2">
      <c r="H62" s="104"/>
      <c r="I62" s="104"/>
      <c r="K62" s="104"/>
      <c r="L62" s="104"/>
      <c r="M62" s="104"/>
      <c r="N62" s="104"/>
    </row>
    <row r="63" spans="2:14" x14ac:dyDescent="0.2">
      <c r="H63" s="104"/>
      <c r="I63" s="104"/>
    </row>
    <row r="64" spans="2:14" x14ac:dyDescent="0.2">
      <c r="H64" s="104"/>
      <c r="I64" s="104"/>
    </row>
    <row r="65" spans="8:10" x14ac:dyDescent="0.2">
      <c r="H65" s="104"/>
      <c r="I65" s="104"/>
    </row>
    <row r="66" spans="8:10" x14ac:dyDescent="0.2">
      <c r="H66" s="104"/>
      <c r="I66" s="104"/>
    </row>
    <row r="67" spans="8:10" x14ac:dyDescent="0.2">
      <c r="H67" s="104"/>
      <c r="I67" s="104"/>
      <c r="J67" s="104"/>
    </row>
    <row r="68" spans="8:10" x14ac:dyDescent="0.2">
      <c r="H68" s="104"/>
      <c r="I68" s="104"/>
    </row>
  </sheetData>
  <sheetProtection algorithmName="SHA-512" hashValue="mMerPeEurWU/CGQxo+Zvx0Ex517hb3N06KfcBRKgISwYsOK9w/pGe41bZHUne2No9HNx/nlNp0jj/v5vABbFNg==" saltValue="US16vfLxkhyUFXjAg07Wcw==" spinCount="100000" sheet="1" objects="1" scenarios="1"/>
  <mergeCells count="18">
    <mergeCell ref="D6:G6"/>
    <mergeCell ref="D2:G2"/>
    <mergeCell ref="I2:K2"/>
    <mergeCell ref="D3:G3"/>
    <mergeCell ref="I3:K3"/>
    <mergeCell ref="D4:G4"/>
    <mergeCell ref="K11:K12"/>
    <mergeCell ref="L11:N11"/>
    <mergeCell ref="D7:G7"/>
    <mergeCell ref="D8:G8"/>
    <mergeCell ref="B10:G10"/>
    <mergeCell ref="I10:N10"/>
    <mergeCell ref="B11:B12"/>
    <mergeCell ref="C11:C12"/>
    <mergeCell ref="D11:D12"/>
    <mergeCell ref="E11:G11"/>
    <mergeCell ref="I11:I12"/>
    <mergeCell ref="J11:J12"/>
  </mergeCells>
  <conditionalFormatting sqref="E13:G43 L13:N43">
    <cfRule type="cellIs" dxfId="7" priority="1" operator="lessThan">
      <formula>0</formula>
    </cfRule>
    <cfRule type="cellIs" dxfId="6" priority="2" operator="greaterThan">
      <formula>50</formula>
    </cfRule>
  </conditionalFormatting>
  <pageMargins left="0.25" right="0.25" top="0.75" bottom="0.75" header="0.3" footer="0.3"/>
  <pageSetup paperSize="9" scale="88"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2FE80-56B4-4451-9470-D59B590EDC55}">
  <sheetPr>
    <tabColor rgb="FFD8E4BC"/>
  </sheetPr>
  <dimension ref="A1:AY95"/>
  <sheetViews>
    <sheetView zoomScale="70"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Stratum3_Species '!B5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Stratum3_Species '!B8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Stratum3_Species '!B49</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Stratum3_Species '!B10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Stratum3_Species '!B12</f>
        <v>5.8</v>
      </c>
      <c r="E7" s="636" t="s">
        <v>6</v>
      </c>
      <c r="F7" s="637"/>
      <c r="G7" s="637"/>
      <c r="H7" s="143">
        <f>'Planning Stratum3_Species '!E12</f>
        <v>0</v>
      </c>
      <c r="Y7" s="206"/>
      <c r="Z7" s="206"/>
      <c r="AA7" s="206"/>
      <c r="AB7" s="206"/>
      <c r="AC7" s="206"/>
      <c r="AD7" s="206"/>
      <c r="AE7" s="206"/>
      <c r="AF7" s="206"/>
      <c r="AG7" s="206"/>
      <c r="AJ7" s="1"/>
      <c r="AK7" s="36"/>
    </row>
    <row r="8" spans="1:44" ht="17.25" customHeight="1" x14ac:dyDescent="0.25">
      <c r="A8" s="61"/>
      <c r="B8" s="625" t="s">
        <v>7</v>
      </c>
      <c r="C8" s="626"/>
      <c r="D8" s="773">
        <f>'Planning Stratum3_Species '!B11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Stratum3_Species '!B13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SUM(C16:AF16)</f>
        <v>0</v>
      </c>
      <c r="AH16" s="63">
        <f t="shared" ref="AH16:AH49" si="1">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ref="AG17:AG49" si="2">SUM(C17:AF17)</f>
        <v>0</v>
      </c>
      <c r="AH17" s="63">
        <f t="shared" si="1"/>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2"/>
        <v>0</v>
      </c>
      <c r="AH18" s="63">
        <f t="shared" si="1"/>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2"/>
        <v>0</v>
      </c>
      <c r="AH19" s="63">
        <f t="shared" si="1"/>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2"/>
        <v>0</v>
      </c>
      <c r="AH20" s="63">
        <f t="shared" si="1"/>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2"/>
        <v>0</v>
      </c>
      <c r="AH21" s="63">
        <f t="shared" si="1"/>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2"/>
        <v>0</v>
      </c>
      <c r="AH22" s="63">
        <f t="shared" si="1"/>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2"/>
        <v>0</v>
      </c>
      <c r="AH23" s="63">
        <f t="shared" si="1"/>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2"/>
        <v>0</v>
      </c>
      <c r="AH24" s="63">
        <f t="shared" si="1"/>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2"/>
        <v>0</v>
      </c>
      <c r="AH25" s="63">
        <f t="shared" si="1"/>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2"/>
        <v>0</v>
      </c>
      <c r="AH26" s="63">
        <f t="shared" si="1"/>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2"/>
        <v>0</v>
      </c>
      <c r="AH27" s="63">
        <f t="shared" si="1"/>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2"/>
        <v>0</v>
      </c>
      <c r="AH28" s="63">
        <f t="shared" si="1"/>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2"/>
        <v>0</v>
      </c>
      <c r="AH29" s="63">
        <f t="shared" si="1"/>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2"/>
        <v>0</v>
      </c>
      <c r="AH30" s="63">
        <f t="shared" si="1"/>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2"/>
        <v>0</v>
      </c>
      <c r="AH31" s="63">
        <f t="shared" si="1"/>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2"/>
        <v>0</v>
      </c>
      <c r="AH32" s="63">
        <f t="shared" si="1"/>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2"/>
        <v>0</v>
      </c>
      <c r="AH33" s="63">
        <f t="shared" si="1"/>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2"/>
        <v>0</v>
      </c>
      <c r="AH34" s="63">
        <f t="shared" si="1"/>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2"/>
        <v>0</v>
      </c>
      <c r="AH35" s="63">
        <f t="shared" si="1"/>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2"/>
        <v>0</v>
      </c>
      <c r="AH36" s="63">
        <f t="shared" si="1"/>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2"/>
        <v>0</v>
      </c>
      <c r="AH37" s="63">
        <f t="shared" si="1"/>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2"/>
        <v>0</v>
      </c>
      <c r="AH38" s="63">
        <f t="shared" si="1"/>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2"/>
        <v>0</v>
      </c>
      <c r="AH39" s="63">
        <f t="shared" si="1"/>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2"/>
        <v>0</v>
      </c>
      <c r="AH40" s="63">
        <f t="shared" si="1"/>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2"/>
        <v>0</v>
      </c>
      <c r="AH41" s="63">
        <f t="shared" si="1"/>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2"/>
        <v>0</v>
      </c>
      <c r="AH42" s="63">
        <f t="shared" si="1"/>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2"/>
        <v>0</v>
      </c>
      <c r="AH43" s="63">
        <f t="shared" si="1"/>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2"/>
        <v>0</v>
      </c>
      <c r="AH44" s="63">
        <f t="shared" si="1"/>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2"/>
        <v>0</v>
      </c>
      <c r="AH45" s="63">
        <f t="shared" si="1"/>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2"/>
        <v>0</v>
      </c>
      <c r="AH46" s="63">
        <f t="shared" si="1"/>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2"/>
        <v>0</v>
      </c>
      <c r="AH47" s="63">
        <f t="shared" si="1"/>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2"/>
        <v>0</v>
      </c>
      <c r="AH48" s="63">
        <f t="shared" si="1"/>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2"/>
        <v>0</v>
      </c>
      <c r="AH49" s="63">
        <f t="shared" si="1"/>
        <v>0</v>
      </c>
      <c r="AJ49" s="289">
        <v>35</v>
      </c>
      <c r="AK49" s="123">
        <v>18</v>
      </c>
      <c r="AL49" s="124"/>
      <c r="AM49" s="124"/>
      <c r="AN49" s="125"/>
      <c r="AO49" s="290">
        <f t="shared" si="3"/>
        <v>0</v>
      </c>
    </row>
    <row r="50" spans="1:41" ht="17.25" thickTop="1" thickBot="1" x14ac:dyDescent="0.3">
      <c r="A50" s="61"/>
      <c r="B50" s="284" t="s">
        <v>38</v>
      </c>
      <c r="C50" s="285">
        <f>SUM(C16:C49)</f>
        <v>0</v>
      </c>
      <c r="D50" s="285">
        <f t="shared" ref="D50:AG50" si="4">SUM(D16:D49)</f>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ref="N50:AF50" si="5">SUM(N16:N49)</f>
        <v>0</v>
      </c>
      <c r="O50" s="285">
        <f t="shared" si="5"/>
        <v>0</v>
      </c>
      <c r="P50" s="285">
        <f t="shared" si="5"/>
        <v>0</v>
      </c>
      <c r="Q50" s="285">
        <f t="shared" si="5"/>
        <v>0</v>
      </c>
      <c r="R50" s="285">
        <f t="shared" si="5"/>
        <v>0</v>
      </c>
      <c r="S50" s="285">
        <f t="shared" si="5"/>
        <v>0</v>
      </c>
      <c r="T50" s="285">
        <f t="shared" si="5"/>
        <v>0</v>
      </c>
      <c r="U50" s="285">
        <f t="shared" si="5"/>
        <v>0</v>
      </c>
      <c r="V50" s="285">
        <f t="shared" si="5"/>
        <v>0</v>
      </c>
      <c r="W50" s="285">
        <f t="shared" si="5"/>
        <v>0</v>
      </c>
      <c r="X50" s="285">
        <f t="shared" si="5"/>
        <v>0</v>
      </c>
      <c r="Y50" s="285">
        <f t="shared" si="5"/>
        <v>0</v>
      </c>
      <c r="Z50" s="285">
        <f t="shared" si="5"/>
        <v>0</v>
      </c>
      <c r="AA50" s="285">
        <f t="shared" si="5"/>
        <v>0</v>
      </c>
      <c r="AB50" s="285">
        <f t="shared" si="5"/>
        <v>0</v>
      </c>
      <c r="AC50" s="285">
        <f t="shared" si="5"/>
        <v>0</v>
      </c>
      <c r="AD50" s="285">
        <f t="shared" si="5"/>
        <v>0</v>
      </c>
      <c r="AE50" s="285">
        <f t="shared" si="5"/>
        <v>0</v>
      </c>
      <c r="AF50" s="285">
        <f t="shared" si="5"/>
        <v>0</v>
      </c>
      <c r="AG50" s="286">
        <f t="shared" si="4"/>
        <v>0</v>
      </c>
      <c r="AH50" s="276">
        <f>SUM(AH16:AH49)</f>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691"/>
      <c r="AD72" s="692"/>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697" t="e">
        <f>SUM(AC70:AD73)</f>
        <v>#N/A</v>
      </c>
      <c r="AD75" s="698"/>
      <c r="AG75" s="119"/>
      <c r="AU75" s="104"/>
    </row>
    <row r="76" spans="2:51" ht="24.95" customHeight="1" x14ac:dyDescent="0.25">
      <c r="T76" s="185" t="s">
        <v>260</v>
      </c>
      <c r="U76" s="186"/>
      <c r="V76" s="186"/>
      <c r="W76" s="186"/>
      <c r="X76" s="193"/>
      <c r="Y76" s="194"/>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fiWHRHy6n/EW1/fL9/jrg7Z9rCFV2yWvg89OWeQCQsoWzvLnCbhgPMwJoUBkQqpPOfc1PjGK6Ek5q0HmWo7VcA==" saltValue="/jAmmGGCXKBJdhh2mVu2pg=="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verticalDpi="0" r:id="rId1"/>
  <colBreaks count="1" manualBreakCount="1">
    <brk id="33" max="57"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5CE8-3323-417B-A0E7-90510735E701}">
  <sheetPr>
    <tabColor rgb="FFD8E4BC"/>
  </sheetPr>
  <dimension ref="A1:AY95"/>
  <sheetViews>
    <sheetView zoomScale="89"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Stratum3_Species '!B5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Stratum3_Species '!B8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Stratum3_Species '!B50</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Stratum3_Species '!B10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Stratum3_Species '!B12</f>
        <v>5.8</v>
      </c>
      <c r="E7" s="637" t="s">
        <v>6</v>
      </c>
      <c r="F7" s="637"/>
      <c r="G7" s="637"/>
      <c r="H7" s="143">
        <f>'Planning Stratum3_Species '!E12</f>
        <v>0</v>
      </c>
      <c r="Y7" s="206"/>
      <c r="Z7" s="206"/>
      <c r="AA7" s="206"/>
      <c r="AB7" s="206"/>
      <c r="AC7" s="206"/>
      <c r="AD7" s="206"/>
      <c r="AE7" s="206"/>
      <c r="AF7" s="206"/>
      <c r="AG7" s="206"/>
      <c r="AJ7" s="1"/>
      <c r="AK7" s="36"/>
    </row>
    <row r="8" spans="1:44" ht="17.25" customHeight="1" x14ac:dyDescent="0.25">
      <c r="A8" s="61"/>
      <c r="B8" s="625" t="s">
        <v>7</v>
      </c>
      <c r="C8" s="626"/>
      <c r="D8" s="773">
        <f>'Planning Stratum3_Species '!B11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Stratum3_Species '!B13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hpCw8Tz+kTPllpCWkiD6+pHpwW8d4SNPYSDElNdp0DBclKzbpxMKX8THYfxlPmxSIne6iaITgZAk2pXpCm2WQ==" saltValue="MopYUpG2FVjwfwckFr/7TQ=="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38112-2730-4A09-9AB6-23A5E9C3624A}">
  <sheetPr>
    <tabColor rgb="FFD8E4BC"/>
  </sheetPr>
  <dimension ref="A1:AY95"/>
  <sheetViews>
    <sheetView zoomScale="89" zoomScaleNormal="70" workbookViewId="0">
      <selection activeCell="L69" sqref="L69"/>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Stratum3_Species '!B5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Stratum3_Species '!B8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Stratum3_Species '!B51</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Stratum3_Species '!B10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Stratum3_Species '!B12</f>
        <v>5.8</v>
      </c>
      <c r="E7" s="637" t="s">
        <v>6</v>
      </c>
      <c r="F7" s="637"/>
      <c r="G7" s="637"/>
      <c r="H7" s="143">
        <f>'Planning Stratum3_Species '!E12</f>
        <v>0</v>
      </c>
      <c r="Y7" s="206"/>
      <c r="Z7" s="206"/>
      <c r="AA7" s="206"/>
      <c r="AB7" s="206"/>
      <c r="AC7" s="206"/>
      <c r="AD7" s="206"/>
      <c r="AE7" s="206"/>
      <c r="AF7" s="206"/>
      <c r="AG7" s="206"/>
      <c r="AJ7" s="1"/>
      <c r="AK7" s="36"/>
    </row>
    <row r="8" spans="1:44" ht="17.25" customHeight="1" x14ac:dyDescent="0.25">
      <c r="A8" s="61"/>
      <c r="B8" s="625" t="s">
        <v>7</v>
      </c>
      <c r="C8" s="626"/>
      <c r="D8" s="773">
        <f>'Planning Stratum3_Species '!B11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Stratum3_Species '!B13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RdLd45y5cahJDkJ06++ekcyDcDDKazgGCtbiydV70yOHwuUGczuQ3AqSQKDFHjQu77jYpUL0DhOoDmtVDA+YYQ==" saltValue="9Dr8240rXCF2KxKog35+XQ=="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3C99-5CDA-4D23-8731-5DE8F40A7595}">
  <sheetPr>
    <tabColor rgb="FFD8E4BC"/>
  </sheetPr>
  <dimension ref="A1:AY95"/>
  <sheetViews>
    <sheetView zoomScale="89"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Stratum3_Species '!B5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Stratum3_Species '!B8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Stratum3_Species '!B52</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Stratum3_Species '!B10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Stratum3_Species '!B12</f>
        <v>5.8</v>
      </c>
      <c r="E7" s="637" t="s">
        <v>6</v>
      </c>
      <c r="F7" s="637"/>
      <c r="G7" s="637"/>
      <c r="H7" s="143">
        <f>'Planning Stratum3_Species '!E12</f>
        <v>0</v>
      </c>
      <c r="Y7" s="206"/>
      <c r="Z7" s="206"/>
      <c r="AA7" s="206"/>
      <c r="AB7" s="206"/>
      <c r="AC7" s="206"/>
      <c r="AD7" s="206"/>
      <c r="AE7" s="206"/>
      <c r="AF7" s="206"/>
      <c r="AG7" s="206"/>
      <c r="AJ7" s="1"/>
      <c r="AK7" s="36"/>
    </row>
    <row r="8" spans="1:44" ht="17.25" customHeight="1" x14ac:dyDescent="0.25">
      <c r="A8" s="61"/>
      <c r="B8" s="625" t="s">
        <v>7</v>
      </c>
      <c r="C8" s="626"/>
      <c r="D8" s="773">
        <f>'Planning Stratum3_Species '!B11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Stratum3_Species '!B13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F7VH4pNKv+RlnBjXE6eItxSbW13iYl8SomRqrX+7FLhJsUxiGiXdt6x5k7JJOkv9n3Nj3Ysze/FQGVH6atbYzA==" saltValue="+DV7PTGu0AuCBz7eLEwhSA=="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0986D-BC65-43F9-9FB7-FF1B8D59DF36}">
  <sheetPr>
    <tabColor rgb="FFD8E4BC"/>
  </sheetPr>
  <dimension ref="A1:N118"/>
  <sheetViews>
    <sheetView zoomScaleNormal="100" workbookViewId="0">
      <selection activeCell="B5" sqref="B5"/>
    </sheetView>
  </sheetViews>
  <sheetFormatPr defaultRowHeight="15" x14ac:dyDescent="0.2"/>
  <cols>
    <col min="1" max="1" width="25.28515625" style="145" customWidth="1"/>
    <col min="2" max="2" width="21.5703125" style="145" customWidth="1"/>
    <col min="3" max="3" width="17.42578125" style="145" customWidth="1"/>
    <col min="4" max="4" width="20.7109375" style="145" customWidth="1"/>
    <col min="5" max="5" width="21.42578125" style="145" customWidth="1"/>
    <col min="6" max="6" width="15.140625" style="145" customWidth="1"/>
    <col min="7" max="7" width="21.42578125" style="145" customWidth="1"/>
    <col min="8" max="8" width="13.28515625" style="145" customWidth="1"/>
    <col min="9" max="9" width="29.28515625" style="145" customWidth="1"/>
    <col min="10" max="10" width="11.7109375" style="145" customWidth="1"/>
    <col min="11" max="11" width="9.140625" style="145"/>
    <col min="12" max="12" width="12.85546875" style="145" customWidth="1"/>
    <col min="13" max="13" width="11.140625" style="145" customWidth="1"/>
    <col min="14" max="257" width="9.140625" style="145"/>
    <col min="258" max="258" width="15.140625" style="145" bestFit="1" customWidth="1"/>
    <col min="259" max="513" width="9.140625" style="145"/>
    <col min="514" max="514" width="15.140625" style="145" bestFit="1" customWidth="1"/>
    <col min="515" max="769" width="9.140625" style="145"/>
    <col min="770" max="770" width="15.140625" style="145" bestFit="1" customWidth="1"/>
    <col min="771" max="1025" width="9.140625" style="145"/>
    <col min="1026" max="1026" width="15.140625" style="145" bestFit="1" customWidth="1"/>
    <col min="1027" max="1281" width="9.140625" style="145"/>
    <col min="1282" max="1282" width="15.140625" style="145" bestFit="1" customWidth="1"/>
    <col min="1283" max="1537" width="9.140625" style="145"/>
    <col min="1538" max="1538" width="15.140625" style="145" bestFit="1" customWidth="1"/>
    <col min="1539" max="1793" width="9.140625" style="145"/>
    <col min="1794" max="1794" width="15.140625" style="145" bestFit="1" customWidth="1"/>
    <col min="1795" max="2049" width="9.140625" style="145"/>
    <col min="2050" max="2050" width="15.140625" style="145" bestFit="1" customWidth="1"/>
    <col min="2051" max="2305" width="9.140625" style="145"/>
    <col min="2306" max="2306" width="15.140625" style="145" bestFit="1" customWidth="1"/>
    <col min="2307" max="2561" width="9.140625" style="145"/>
    <col min="2562" max="2562" width="15.140625" style="145" bestFit="1" customWidth="1"/>
    <col min="2563" max="2817" width="9.140625" style="145"/>
    <col min="2818" max="2818" width="15.140625" style="145" bestFit="1" customWidth="1"/>
    <col min="2819" max="3073" width="9.140625" style="145"/>
    <col min="3074" max="3074" width="15.140625" style="145" bestFit="1" customWidth="1"/>
    <col min="3075" max="3329" width="9.140625" style="145"/>
    <col min="3330" max="3330" width="15.140625" style="145" bestFit="1" customWidth="1"/>
    <col min="3331" max="3585" width="9.140625" style="145"/>
    <col min="3586" max="3586" width="15.140625" style="145" bestFit="1" customWidth="1"/>
    <col min="3587" max="3841" width="9.140625" style="145"/>
    <col min="3842" max="3842" width="15.140625" style="145" bestFit="1" customWidth="1"/>
    <col min="3843" max="4097" width="9.140625" style="145"/>
    <col min="4098" max="4098" width="15.140625" style="145" bestFit="1" customWidth="1"/>
    <col min="4099" max="4353" width="9.140625" style="145"/>
    <col min="4354" max="4354" width="15.140625" style="145" bestFit="1" customWidth="1"/>
    <col min="4355" max="4609" width="9.140625" style="145"/>
    <col min="4610" max="4610" width="15.140625" style="145" bestFit="1" customWidth="1"/>
    <col min="4611" max="4865" width="9.140625" style="145"/>
    <col min="4866" max="4866" width="15.140625" style="145" bestFit="1" customWidth="1"/>
    <col min="4867" max="5121" width="9.140625" style="145"/>
    <col min="5122" max="5122" width="15.140625" style="145" bestFit="1" customWidth="1"/>
    <col min="5123" max="5377" width="9.140625" style="145"/>
    <col min="5378" max="5378" width="15.140625" style="145" bestFit="1" customWidth="1"/>
    <col min="5379" max="5633" width="9.140625" style="145"/>
    <col min="5634" max="5634" width="15.140625" style="145" bestFit="1" customWidth="1"/>
    <col min="5635" max="5889" width="9.140625" style="145"/>
    <col min="5890" max="5890" width="15.140625" style="145" bestFit="1" customWidth="1"/>
    <col min="5891" max="6145" width="9.140625" style="145"/>
    <col min="6146" max="6146" width="15.140625" style="145" bestFit="1" customWidth="1"/>
    <col min="6147" max="6401" width="9.140625" style="145"/>
    <col min="6402" max="6402" width="15.140625" style="145" bestFit="1" customWidth="1"/>
    <col min="6403" max="6657" width="9.140625" style="145"/>
    <col min="6658" max="6658" width="15.140625" style="145" bestFit="1" customWidth="1"/>
    <col min="6659" max="6913" width="9.140625" style="145"/>
    <col min="6914" max="6914" width="15.140625" style="145" bestFit="1" customWidth="1"/>
    <col min="6915" max="7169" width="9.140625" style="145"/>
    <col min="7170" max="7170" width="15.140625" style="145" bestFit="1" customWidth="1"/>
    <col min="7171" max="7425" width="9.140625" style="145"/>
    <col min="7426" max="7426" width="15.140625" style="145" bestFit="1" customWidth="1"/>
    <col min="7427" max="7681" width="9.140625" style="145"/>
    <col min="7682" max="7682" width="15.140625" style="145" bestFit="1" customWidth="1"/>
    <col min="7683" max="7937" width="9.140625" style="145"/>
    <col min="7938" max="7938" width="15.140625" style="145" bestFit="1" customWidth="1"/>
    <col min="7939" max="8193" width="9.140625" style="145"/>
    <col min="8194" max="8194" width="15.140625" style="145" bestFit="1" customWidth="1"/>
    <col min="8195" max="8449" width="9.140625" style="145"/>
    <col min="8450" max="8450" width="15.140625" style="145" bestFit="1" customWidth="1"/>
    <col min="8451" max="8705" width="9.140625" style="145"/>
    <col min="8706" max="8706" width="15.140625" style="145" bestFit="1" customWidth="1"/>
    <col min="8707" max="8961" width="9.140625" style="145"/>
    <col min="8962" max="8962" width="15.140625" style="145" bestFit="1" customWidth="1"/>
    <col min="8963" max="9217" width="9.140625" style="145"/>
    <col min="9218" max="9218" width="15.140625" style="145" bestFit="1" customWidth="1"/>
    <col min="9219" max="9473" width="9.140625" style="145"/>
    <col min="9474" max="9474" width="15.140625" style="145" bestFit="1" customWidth="1"/>
    <col min="9475" max="9729" width="9.140625" style="145"/>
    <col min="9730" max="9730" width="15.140625" style="145" bestFit="1" customWidth="1"/>
    <col min="9731" max="9985" width="9.140625" style="145"/>
    <col min="9986" max="9986" width="15.140625" style="145" bestFit="1" customWidth="1"/>
    <col min="9987" max="10241" width="9.140625" style="145"/>
    <col min="10242" max="10242" width="15.140625" style="145" bestFit="1" customWidth="1"/>
    <col min="10243" max="10497" width="9.140625" style="145"/>
    <col min="10498" max="10498" width="15.140625" style="145" bestFit="1" customWidth="1"/>
    <col min="10499" max="10753" width="9.140625" style="145"/>
    <col min="10754" max="10754" width="15.140625" style="145" bestFit="1" customWidth="1"/>
    <col min="10755" max="11009" width="9.140625" style="145"/>
    <col min="11010" max="11010" width="15.140625" style="145" bestFit="1" customWidth="1"/>
    <col min="11011" max="11265" width="9.140625" style="145"/>
    <col min="11266" max="11266" width="15.140625" style="145" bestFit="1" customWidth="1"/>
    <col min="11267" max="11521" width="9.140625" style="145"/>
    <col min="11522" max="11522" width="15.140625" style="145" bestFit="1" customWidth="1"/>
    <col min="11523" max="11777" width="9.140625" style="145"/>
    <col min="11778" max="11778" width="15.140625" style="145" bestFit="1" customWidth="1"/>
    <col min="11779" max="12033" width="9.140625" style="145"/>
    <col min="12034" max="12034" width="15.140625" style="145" bestFit="1" customWidth="1"/>
    <col min="12035" max="12289" width="9.140625" style="145"/>
    <col min="12290" max="12290" width="15.140625" style="145" bestFit="1" customWidth="1"/>
    <col min="12291" max="12545" width="9.140625" style="145"/>
    <col min="12546" max="12546" width="15.140625" style="145" bestFit="1" customWidth="1"/>
    <col min="12547" max="12801" width="9.140625" style="145"/>
    <col min="12802" max="12802" width="15.140625" style="145" bestFit="1" customWidth="1"/>
    <col min="12803" max="13057" width="9.140625" style="145"/>
    <col min="13058" max="13058" width="15.140625" style="145" bestFit="1" customWidth="1"/>
    <col min="13059" max="13313" width="9.140625" style="145"/>
    <col min="13314" max="13314" width="15.140625" style="145" bestFit="1" customWidth="1"/>
    <col min="13315" max="13569" width="9.140625" style="145"/>
    <col min="13570" max="13570" width="15.140625" style="145" bestFit="1" customWidth="1"/>
    <col min="13571" max="13825" width="9.140625" style="145"/>
    <col min="13826" max="13826" width="15.140625" style="145" bestFit="1" customWidth="1"/>
    <col min="13827" max="14081" width="9.140625" style="145"/>
    <col min="14082" max="14082" width="15.140625" style="145" bestFit="1" customWidth="1"/>
    <col min="14083" max="14337" width="9.140625" style="145"/>
    <col min="14338" max="14338" width="15.140625" style="145" bestFit="1" customWidth="1"/>
    <col min="14339" max="14593" width="9.140625" style="145"/>
    <col min="14594" max="14594" width="15.140625" style="145" bestFit="1" customWidth="1"/>
    <col min="14595" max="14849" width="9.140625" style="145"/>
    <col min="14850" max="14850" width="15.140625" style="145" bestFit="1" customWidth="1"/>
    <col min="14851" max="15105" width="9.140625" style="145"/>
    <col min="15106" max="15106" width="15.140625" style="145" bestFit="1" customWidth="1"/>
    <col min="15107" max="15361" width="9.140625" style="145"/>
    <col min="15362" max="15362" width="15.140625" style="145" bestFit="1" customWidth="1"/>
    <col min="15363" max="15617" width="9.140625" style="145"/>
    <col min="15618" max="15618" width="15.140625" style="145" bestFit="1" customWidth="1"/>
    <col min="15619" max="15873" width="9.140625" style="145"/>
    <col min="15874" max="15874" width="15.140625" style="145" bestFit="1" customWidth="1"/>
    <col min="15875" max="16129" width="9.140625" style="145"/>
    <col min="16130" max="16130" width="15.140625" style="145" bestFit="1" customWidth="1"/>
    <col min="16131" max="16384" width="9.140625" style="145"/>
  </cols>
  <sheetData>
    <row r="1" spans="1:14" x14ac:dyDescent="0.2">
      <c r="A1" s="313" t="s">
        <v>138</v>
      </c>
      <c r="B1" s="314"/>
      <c r="C1" s="314"/>
      <c r="D1" s="314"/>
      <c r="E1" s="315"/>
      <c r="G1" s="638" t="s">
        <v>41</v>
      </c>
      <c r="H1" s="638"/>
      <c r="I1" s="639" t="s">
        <v>42</v>
      </c>
      <c r="J1" s="639"/>
      <c r="K1" s="235" t="s">
        <v>43</v>
      </c>
      <c r="L1" s="235"/>
      <c r="M1" s="235"/>
      <c r="N1" s="235"/>
    </row>
    <row r="2" spans="1:14" ht="15" customHeight="1" thickBot="1" x14ac:dyDescent="0.25">
      <c r="A2" s="608" t="s">
        <v>139</v>
      </c>
      <c r="B2" s="609"/>
      <c r="C2" s="609"/>
      <c r="D2" s="609"/>
      <c r="E2" s="610"/>
    </row>
    <row r="3" spans="1:14" ht="16.5" thickBot="1" x14ac:dyDescent="0.3">
      <c r="A3" s="71"/>
    </row>
    <row r="4" spans="1:14" ht="16.5" thickBot="1" x14ac:dyDescent="0.25">
      <c r="A4" s="146" t="s">
        <v>140</v>
      </c>
      <c r="F4" s="147"/>
      <c r="G4" s="148"/>
      <c r="H4" s="148"/>
      <c r="I4" s="149"/>
      <c r="J4" s="149"/>
    </row>
    <row r="5" spans="1:14" ht="15.75" customHeight="1" x14ac:dyDescent="0.2">
      <c r="A5" s="207" t="s">
        <v>0</v>
      </c>
      <c r="B5" s="228" t="s">
        <v>141</v>
      </c>
      <c r="C5" s="229"/>
      <c r="D5" s="229"/>
      <c r="E5" s="230"/>
      <c r="F5" s="149"/>
      <c r="J5" s="147"/>
    </row>
    <row r="6" spans="1:14" x14ac:dyDescent="0.2">
      <c r="A6" s="65" t="s">
        <v>142</v>
      </c>
      <c r="B6" s="651" t="s">
        <v>143</v>
      </c>
      <c r="C6" s="652"/>
      <c r="D6" s="652"/>
      <c r="E6" s="653"/>
      <c r="F6" s="149"/>
      <c r="G6" s="149"/>
      <c r="H6" s="149"/>
      <c r="I6" s="149"/>
    </row>
    <row r="7" spans="1:14" x14ac:dyDescent="0.2">
      <c r="A7" s="208" t="s">
        <v>144</v>
      </c>
      <c r="B7" s="651" t="s">
        <v>145</v>
      </c>
      <c r="C7" s="652"/>
      <c r="D7" s="652"/>
      <c r="E7" s="653"/>
      <c r="F7" s="149"/>
      <c r="G7" s="149"/>
      <c r="H7" s="149"/>
      <c r="I7" s="149"/>
    </row>
    <row r="8" spans="1:14" x14ac:dyDescent="0.2">
      <c r="A8" s="212" t="s">
        <v>2</v>
      </c>
      <c r="B8" s="651" t="s">
        <v>146</v>
      </c>
      <c r="C8" s="652"/>
      <c r="D8" s="652"/>
      <c r="E8" s="653"/>
      <c r="F8" s="150"/>
      <c r="G8" s="150"/>
      <c r="H8" s="150"/>
      <c r="I8" s="150"/>
    </row>
    <row r="9" spans="1:14" ht="35.25" customHeight="1" x14ac:dyDescent="0.2">
      <c r="A9" s="214" t="s">
        <v>147</v>
      </c>
      <c r="B9" s="656" t="s">
        <v>148</v>
      </c>
      <c r="C9" s="656"/>
      <c r="D9" s="656"/>
      <c r="E9" s="657"/>
      <c r="F9" s="18"/>
      <c r="G9" s="18"/>
      <c r="H9" s="18"/>
      <c r="I9" s="18"/>
    </row>
    <row r="10" spans="1:14" x14ac:dyDescent="0.2">
      <c r="A10" s="213" t="s">
        <v>4</v>
      </c>
      <c r="B10" s="231">
        <v>2</v>
      </c>
      <c r="C10" s="649" t="s">
        <v>149</v>
      </c>
      <c r="D10" s="649"/>
      <c r="E10" s="650"/>
      <c r="F10" s="149"/>
      <c r="G10" s="149"/>
      <c r="H10" s="149"/>
      <c r="I10" s="149"/>
    </row>
    <row r="11" spans="1:14" ht="15.75" x14ac:dyDescent="0.2">
      <c r="A11" s="209" t="s">
        <v>7</v>
      </c>
      <c r="B11" s="651">
        <v>10</v>
      </c>
      <c r="C11" s="652"/>
      <c r="D11" s="652"/>
      <c r="E11" s="653"/>
      <c r="F11" s="150"/>
      <c r="G11" s="68"/>
    </row>
    <row r="12" spans="1:14" ht="15.75" x14ac:dyDescent="0.2">
      <c r="A12" s="209" t="s">
        <v>5</v>
      </c>
      <c r="B12" s="232">
        <v>5.8</v>
      </c>
      <c r="C12" s="654" t="s">
        <v>150</v>
      </c>
      <c r="D12" s="655"/>
      <c r="E12" s="234">
        <v>0</v>
      </c>
      <c r="F12" s="149"/>
      <c r="G12" s="149"/>
      <c r="H12" s="149"/>
      <c r="I12" s="148"/>
    </row>
    <row r="13" spans="1:14" ht="16.5" thickBot="1" x14ac:dyDescent="0.25">
      <c r="A13" s="210" t="s">
        <v>151</v>
      </c>
      <c r="B13" s="233">
        <f>IF(B12&gt;0,PI()*B12*B12/10000,E12*E12/10000)</f>
        <v>1.0568317686676064E-2</v>
      </c>
      <c r="C13" s="151" t="s">
        <v>152</v>
      </c>
      <c r="D13" s="151"/>
      <c r="E13" s="152"/>
      <c r="F13" s="149"/>
      <c r="G13" s="149"/>
      <c r="H13" s="149"/>
      <c r="I13" s="148"/>
    </row>
    <row r="14" spans="1:14" ht="16.5" thickBot="1" x14ac:dyDescent="0.3">
      <c r="A14" s="71"/>
    </row>
    <row r="15" spans="1:14" ht="15" customHeight="1" x14ac:dyDescent="0.2">
      <c r="A15" s="320" t="s">
        <v>153</v>
      </c>
      <c r="B15" s="314"/>
      <c r="C15" s="314"/>
      <c r="D15" s="314"/>
      <c r="E15" s="314"/>
      <c r="F15" s="314"/>
      <c r="G15" s="314"/>
      <c r="H15" s="314"/>
      <c r="I15" s="315"/>
    </row>
    <row r="16" spans="1:14" ht="15" customHeight="1" x14ac:dyDescent="0.2">
      <c r="A16" s="321" t="s">
        <v>501</v>
      </c>
      <c r="B16" s="322"/>
      <c r="C16" s="322"/>
      <c r="D16" s="322"/>
      <c r="E16" s="322"/>
      <c r="F16" s="322"/>
      <c r="G16" s="322"/>
      <c r="H16" s="322"/>
      <c r="I16" s="323"/>
    </row>
    <row r="17" spans="1:11" ht="15" customHeight="1" x14ac:dyDescent="0.2">
      <c r="A17" s="324" t="s">
        <v>502</v>
      </c>
      <c r="B17" s="322"/>
      <c r="C17" s="322"/>
      <c r="D17" s="322"/>
      <c r="E17" s="322"/>
      <c r="F17" s="322"/>
      <c r="G17" s="322"/>
      <c r="H17" s="322"/>
      <c r="I17" s="323"/>
    </row>
    <row r="18" spans="1:11" ht="15" customHeight="1" x14ac:dyDescent="0.2">
      <c r="A18" s="321" t="s">
        <v>154</v>
      </c>
      <c r="B18" s="322"/>
      <c r="C18" s="322"/>
      <c r="D18" s="322"/>
      <c r="E18" s="322"/>
      <c r="F18" s="322"/>
      <c r="G18" s="322"/>
      <c r="H18" s="322"/>
      <c r="I18" s="323"/>
    </row>
    <row r="19" spans="1:11" ht="15" customHeight="1" x14ac:dyDescent="0.25">
      <c r="A19" s="325" t="s">
        <v>155</v>
      </c>
      <c r="B19" s="215"/>
      <c r="C19" s="215"/>
      <c r="D19" s="215"/>
      <c r="E19" s="215"/>
      <c r="F19" s="215"/>
      <c r="G19" s="215"/>
      <c r="H19" s="215"/>
      <c r="I19" s="326"/>
      <c r="K19" s="157"/>
    </row>
    <row r="20" spans="1:11" ht="57" customHeight="1" x14ac:dyDescent="0.2">
      <c r="A20" s="153" t="s">
        <v>156</v>
      </c>
      <c r="B20" s="154" t="s">
        <v>35</v>
      </c>
      <c r="C20" s="154" t="s">
        <v>114</v>
      </c>
      <c r="D20" s="154" t="s">
        <v>157</v>
      </c>
      <c r="E20" s="155" t="s">
        <v>158</v>
      </c>
      <c r="F20" s="156" t="s">
        <v>159</v>
      </c>
      <c r="G20" s="154" t="s">
        <v>160</v>
      </c>
      <c r="H20" s="260" t="s">
        <v>161</v>
      </c>
      <c r="I20" s="327" t="s">
        <v>162</v>
      </c>
    </row>
    <row r="21" spans="1:11" ht="15" customHeight="1" x14ac:dyDescent="0.2">
      <c r="A21" s="223"/>
      <c r="B21" s="222"/>
      <c r="C21" s="224"/>
      <c r="D21" s="224"/>
      <c r="E21" s="225"/>
      <c r="F21" s="226"/>
      <c r="G21" s="258"/>
      <c r="H21" s="226"/>
      <c r="I21" s="328"/>
    </row>
    <row r="22" spans="1:11" ht="15" customHeight="1" x14ac:dyDescent="0.2">
      <c r="A22" s="223"/>
      <c r="B22" s="222"/>
      <c r="C22" s="224"/>
      <c r="D22" s="224"/>
      <c r="E22" s="225"/>
      <c r="F22" s="226"/>
      <c r="G22" s="258"/>
      <c r="H22" s="226"/>
      <c r="I22" s="328"/>
    </row>
    <row r="23" spans="1:11" ht="15" customHeight="1" x14ac:dyDescent="0.2">
      <c r="A23" s="223"/>
      <c r="B23" s="222"/>
      <c r="C23" s="224"/>
      <c r="D23" s="224"/>
      <c r="E23" s="225"/>
      <c r="F23" s="226"/>
      <c r="G23" s="258"/>
      <c r="H23" s="226"/>
      <c r="I23" s="328"/>
    </row>
    <row r="24" spans="1:11" ht="15" customHeight="1" x14ac:dyDescent="0.2">
      <c r="A24" s="223"/>
      <c r="B24" s="222"/>
      <c r="C24" s="224"/>
      <c r="D24" s="224"/>
      <c r="E24" s="225"/>
      <c r="F24" s="226"/>
      <c r="G24" s="258"/>
      <c r="H24" s="226"/>
      <c r="I24" s="328"/>
    </row>
    <row r="25" spans="1:11" ht="15" customHeight="1" x14ac:dyDescent="0.2">
      <c r="A25" s="223"/>
      <c r="B25" s="222"/>
      <c r="C25" s="224"/>
      <c r="D25" s="224"/>
      <c r="E25" s="225"/>
      <c r="F25" s="226"/>
      <c r="G25" s="258"/>
      <c r="H25" s="226"/>
      <c r="I25" s="328"/>
    </row>
    <row r="26" spans="1:11" ht="15" customHeight="1" x14ac:dyDescent="0.2">
      <c r="A26" s="223"/>
      <c r="B26" s="222"/>
      <c r="C26" s="224"/>
      <c r="D26" s="224"/>
      <c r="E26" s="225"/>
      <c r="F26" s="226"/>
      <c r="G26" s="258"/>
      <c r="H26" s="226"/>
      <c r="I26" s="328"/>
    </row>
    <row r="27" spans="1:11" ht="15" customHeight="1" x14ac:dyDescent="0.2">
      <c r="A27" s="223"/>
      <c r="B27" s="222"/>
      <c r="C27" s="224"/>
      <c r="D27" s="224"/>
      <c r="E27" s="225"/>
      <c r="F27" s="226"/>
      <c r="G27" s="258"/>
      <c r="H27" s="226"/>
      <c r="I27" s="328"/>
    </row>
    <row r="28" spans="1:11" ht="15" customHeight="1" x14ac:dyDescent="0.2">
      <c r="A28" s="223"/>
      <c r="B28" s="222"/>
      <c r="C28" s="224"/>
      <c r="D28" s="224"/>
      <c r="E28" s="225"/>
      <c r="F28" s="226"/>
      <c r="G28" s="258"/>
      <c r="H28" s="226"/>
      <c r="I28" s="328"/>
    </row>
    <row r="29" spans="1:11" ht="15" customHeight="1" x14ac:dyDescent="0.2">
      <c r="A29" s="223"/>
      <c r="B29" s="222"/>
      <c r="C29" s="224"/>
      <c r="D29" s="224"/>
      <c r="E29" s="225"/>
      <c r="F29" s="226"/>
      <c r="G29" s="258"/>
      <c r="H29" s="226"/>
      <c r="I29" s="328"/>
    </row>
    <row r="30" spans="1:11" ht="15" customHeight="1" x14ac:dyDescent="0.2">
      <c r="A30" s="223"/>
      <c r="B30" s="222"/>
      <c r="C30" s="224"/>
      <c r="D30" s="224"/>
      <c r="E30" s="225"/>
      <c r="F30" s="226"/>
      <c r="G30" s="258"/>
      <c r="H30" s="226"/>
      <c r="I30" s="328"/>
    </row>
    <row r="31" spans="1:11" ht="15" customHeight="1" x14ac:dyDescent="0.2">
      <c r="A31" s="223"/>
      <c r="B31" s="222"/>
      <c r="C31" s="224"/>
      <c r="D31" s="224"/>
      <c r="E31" s="225"/>
      <c r="F31" s="226"/>
      <c r="G31" s="258"/>
      <c r="H31" s="226"/>
      <c r="I31" s="328"/>
    </row>
    <row r="32" spans="1:11" ht="15" customHeight="1" x14ac:dyDescent="0.2">
      <c r="A32" s="223"/>
      <c r="B32" s="222"/>
      <c r="C32" s="224"/>
      <c r="D32" s="224"/>
      <c r="E32" s="225"/>
      <c r="F32" s="226"/>
      <c r="G32" s="258"/>
      <c r="H32" s="226"/>
      <c r="I32" s="328"/>
    </row>
    <row r="33" spans="1:9" ht="15" customHeight="1" x14ac:dyDescent="0.2">
      <c r="A33" s="223"/>
      <c r="B33" s="222"/>
      <c r="C33" s="224"/>
      <c r="D33" s="224"/>
      <c r="E33" s="225"/>
      <c r="F33" s="226"/>
      <c r="G33" s="258"/>
      <c r="H33" s="226"/>
      <c r="I33" s="328"/>
    </row>
    <row r="34" spans="1:9" ht="15" customHeight="1" x14ac:dyDescent="0.2">
      <c r="A34" s="223"/>
      <c r="B34" s="222"/>
      <c r="C34" s="224"/>
      <c r="D34" s="224"/>
      <c r="E34" s="225"/>
      <c r="F34" s="226"/>
      <c r="G34" s="258"/>
      <c r="H34" s="226"/>
      <c r="I34" s="328"/>
    </row>
    <row r="35" spans="1:9" ht="15" customHeight="1" x14ac:dyDescent="0.2">
      <c r="A35" s="223"/>
      <c r="B35" s="222"/>
      <c r="C35" s="224"/>
      <c r="D35" s="224"/>
      <c r="E35" s="225"/>
      <c r="F35" s="226"/>
      <c r="G35" s="258"/>
      <c r="H35" s="226"/>
      <c r="I35" s="328"/>
    </row>
    <row r="36" spans="1:9" ht="15" customHeight="1" x14ac:dyDescent="0.2">
      <c r="A36" s="223"/>
      <c r="B36" s="222"/>
      <c r="C36" s="224"/>
      <c r="D36" s="224"/>
      <c r="E36" s="225"/>
      <c r="F36" s="226"/>
      <c r="G36" s="258"/>
      <c r="H36" s="226"/>
      <c r="I36" s="328"/>
    </row>
    <row r="37" spans="1:9" ht="15" customHeight="1" x14ac:dyDescent="0.2">
      <c r="A37" s="223"/>
      <c r="B37" s="222"/>
      <c r="C37" s="224"/>
      <c r="D37" s="224"/>
      <c r="E37" s="225"/>
      <c r="F37" s="226"/>
      <c r="G37" s="258"/>
      <c r="H37" s="226"/>
      <c r="I37" s="328"/>
    </row>
    <row r="38" spans="1:9" ht="15" customHeight="1" x14ac:dyDescent="0.2">
      <c r="A38" s="223"/>
      <c r="B38" s="222"/>
      <c r="C38" s="224"/>
      <c r="D38" s="224"/>
      <c r="E38" s="225"/>
      <c r="F38" s="226"/>
      <c r="G38" s="258"/>
      <c r="H38" s="226"/>
      <c r="I38" s="328"/>
    </row>
    <row r="39" spans="1:9" ht="15" customHeight="1" x14ac:dyDescent="0.2">
      <c r="A39" s="223"/>
      <c r="B39" s="222"/>
      <c r="C39" s="224"/>
      <c r="D39" s="224"/>
      <c r="E39" s="225"/>
      <c r="F39" s="226"/>
      <c r="G39" s="259"/>
      <c r="H39" s="226"/>
      <c r="I39" s="328"/>
    </row>
    <row r="40" spans="1:9" ht="15" customHeight="1" x14ac:dyDescent="0.2">
      <c r="A40" s="223"/>
      <c r="B40" s="222"/>
      <c r="C40" s="224"/>
      <c r="D40" s="224"/>
      <c r="E40" s="225"/>
      <c r="F40" s="226"/>
      <c r="G40" s="259"/>
      <c r="H40" s="226"/>
      <c r="I40" s="328"/>
    </row>
    <row r="41" spans="1:9" ht="15" customHeight="1" x14ac:dyDescent="0.2">
      <c r="A41" s="227"/>
      <c r="B41" s="222"/>
      <c r="C41" s="224"/>
      <c r="D41" s="224"/>
      <c r="E41" s="225"/>
      <c r="F41" s="226"/>
      <c r="G41" s="259"/>
      <c r="H41" s="226"/>
      <c r="I41" s="328"/>
    </row>
    <row r="42" spans="1:9" ht="15" customHeight="1" x14ac:dyDescent="0.2">
      <c r="A42" s="223"/>
      <c r="B42" s="222"/>
      <c r="C42" s="224"/>
      <c r="D42" s="224"/>
      <c r="E42" s="225"/>
      <c r="F42" s="226"/>
      <c r="G42" s="259"/>
      <c r="H42" s="262"/>
      <c r="I42" s="328"/>
    </row>
    <row r="43" spans="1:9" ht="15" customHeight="1" x14ac:dyDescent="0.2">
      <c r="A43" s="223"/>
      <c r="B43" s="222"/>
      <c r="C43" s="224"/>
      <c r="D43" s="224"/>
      <c r="E43" s="225"/>
      <c r="F43" s="226"/>
      <c r="G43" s="259"/>
      <c r="H43" s="226"/>
      <c r="I43" s="328"/>
    </row>
    <row r="44" spans="1:9" ht="15" customHeight="1" x14ac:dyDescent="0.2">
      <c r="A44" s="223"/>
      <c r="B44" s="222"/>
      <c r="C44" s="224"/>
      <c r="D44" s="224"/>
      <c r="E44" s="225"/>
      <c r="F44" s="226"/>
      <c r="G44" s="259"/>
      <c r="H44" s="226"/>
      <c r="I44" s="328"/>
    </row>
    <row r="45" spans="1:9" ht="15" customHeight="1" thickBot="1" x14ac:dyDescent="0.25">
      <c r="A45" s="329"/>
      <c r="B45" s="330"/>
      <c r="C45" s="331"/>
      <c r="D45" s="331"/>
      <c r="E45" s="332"/>
      <c r="F45" s="263"/>
      <c r="G45" s="333"/>
      <c r="H45" s="263"/>
      <c r="I45" s="334"/>
    </row>
    <row r="46" spans="1:9" ht="15" customHeight="1" thickBot="1" x14ac:dyDescent="0.25">
      <c r="A46" s="316" t="s">
        <v>121</v>
      </c>
      <c r="B46" s="317"/>
      <c r="C46" s="318"/>
      <c r="D46" s="317"/>
      <c r="E46" s="318"/>
      <c r="F46" s="318"/>
      <c r="G46" s="319">
        <f>SUM(G21:G45)</f>
        <v>0</v>
      </c>
      <c r="H46" s="261">
        <f>SUM(H21:H45)</f>
        <v>0</v>
      </c>
    </row>
    <row r="47" spans="1:9" ht="15" customHeight="1" thickBot="1" x14ac:dyDescent="0.25">
      <c r="A47" s="218"/>
      <c r="C47" s="219"/>
      <c r="E47" s="219"/>
      <c r="F47" s="219"/>
      <c r="G47" s="219"/>
      <c r="H47" s="216"/>
      <c r="I47" s="217"/>
    </row>
    <row r="48" spans="1:9" ht="15" customHeight="1" thickBot="1" x14ac:dyDescent="0.25">
      <c r="A48" s="356" t="s">
        <v>163</v>
      </c>
      <c r="B48" s="314"/>
      <c r="C48" s="335"/>
    </row>
    <row r="49" spans="1:13" ht="15" customHeight="1" x14ac:dyDescent="0.2">
      <c r="A49" s="211" t="s">
        <v>164</v>
      </c>
      <c r="B49" s="336" t="s">
        <v>35</v>
      </c>
      <c r="F49" s="158"/>
      <c r="H49" s="159"/>
    </row>
    <row r="50" spans="1:13" ht="15" customHeight="1" x14ac:dyDescent="0.2">
      <c r="A50" s="351" t="s">
        <v>165</v>
      </c>
      <c r="B50" s="336" t="s">
        <v>35</v>
      </c>
      <c r="F50" s="158"/>
      <c r="H50" s="160"/>
    </row>
    <row r="51" spans="1:13" ht="15" customHeight="1" x14ac:dyDescent="0.2">
      <c r="A51" s="353" t="s">
        <v>166</v>
      </c>
      <c r="B51" s="352" t="s">
        <v>35</v>
      </c>
      <c r="F51" s="158"/>
      <c r="H51" s="160"/>
    </row>
    <row r="52" spans="1:13" ht="15.75" thickBot="1" x14ac:dyDescent="0.25">
      <c r="A52" s="354" t="s">
        <v>167</v>
      </c>
      <c r="B52" s="352" t="s">
        <v>35</v>
      </c>
      <c r="F52" s="158"/>
      <c r="H52" s="160"/>
    </row>
    <row r="53" spans="1:13" ht="15.75" thickBot="1" x14ac:dyDescent="0.25">
      <c r="K53" s="4"/>
      <c r="L53" s="4"/>
      <c r="M53" s="4"/>
    </row>
    <row r="54" spans="1:13" ht="15.75" x14ac:dyDescent="0.25">
      <c r="A54" s="313" t="s">
        <v>168</v>
      </c>
      <c r="B54" s="338"/>
      <c r="C54" s="338"/>
      <c r="D54" s="338"/>
      <c r="E54" s="339"/>
      <c r="F54" s="4"/>
      <c r="G54" s="4"/>
      <c r="H54" s="4"/>
      <c r="I54" s="4"/>
      <c r="J54" s="4"/>
    </row>
    <row r="55" spans="1:13" ht="15.75" x14ac:dyDescent="0.25">
      <c r="A55" s="340" t="s">
        <v>169</v>
      </c>
      <c r="B55" s="161"/>
      <c r="C55" s="161"/>
      <c r="D55" s="161"/>
      <c r="E55" s="326"/>
    </row>
    <row r="56" spans="1:13" ht="60" x14ac:dyDescent="0.2">
      <c r="A56" s="341" t="s">
        <v>10</v>
      </c>
      <c r="B56" s="256" t="s">
        <v>170</v>
      </c>
      <c r="C56" s="256" t="s">
        <v>171</v>
      </c>
      <c r="D56" s="256" t="s">
        <v>172</v>
      </c>
      <c r="E56" s="327" t="s">
        <v>173</v>
      </c>
    </row>
    <row r="57" spans="1:13" x14ac:dyDescent="0.2">
      <c r="A57" s="342">
        <v>1</v>
      </c>
      <c r="B57" s="221"/>
      <c r="C57" s="124"/>
      <c r="D57" s="124"/>
      <c r="E57" s="336"/>
    </row>
    <row r="58" spans="1:13" x14ac:dyDescent="0.2">
      <c r="A58" s="342">
        <v>2</v>
      </c>
      <c r="B58" s="221"/>
      <c r="C58" s="124"/>
      <c r="D58" s="124"/>
      <c r="E58" s="336"/>
    </row>
    <row r="59" spans="1:13" x14ac:dyDescent="0.2">
      <c r="A59" s="342">
        <v>3</v>
      </c>
      <c r="B59" s="221"/>
      <c r="C59" s="124"/>
      <c r="D59" s="124"/>
      <c r="E59" s="336"/>
    </row>
    <row r="60" spans="1:13" x14ac:dyDescent="0.2">
      <c r="A60" s="342">
        <v>4</v>
      </c>
      <c r="B60" s="221"/>
      <c r="C60" s="124"/>
      <c r="D60" s="124"/>
      <c r="E60" s="336"/>
    </row>
    <row r="61" spans="1:13" x14ac:dyDescent="0.2">
      <c r="A61" s="342">
        <v>5</v>
      </c>
      <c r="B61" s="221"/>
      <c r="C61" s="124"/>
      <c r="D61" s="124"/>
      <c r="E61" s="336"/>
    </row>
    <row r="62" spans="1:13" x14ac:dyDescent="0.2">
      <c r="A62" s="342">
        <v>6</v>
      </c>
      <c r="B62" s="221"/>
      <c r="C62" s="124"/>
      <c r="D62" s="124"/>
      <c r="E62" s="336"/>
    </row>
    <row r="63" spans="1:13" x14ac:dyDescent="0.2">
      <c r="A63" s="342">
        <v>7</v>
      </c>
      <c r="B63" s="221"/>
      <c r="C63" s="124"/>
      <c r="D63" s="124"/>
      <c r="E63" s="336"/>
    </row>
    <row r="64" spans="1:13" x14ac:dyDescent="0.2">
      <c r="A64" s="342">
        <v>8</v>
      </c>
      <c r="B64" s="221"/>
      <c r="C64" s="124"/>
      <c r="D64" s="124"/>
      <c r="E64" s="336"/>
    </row>
    <row r="65" spans="1:5" x14ac:dyDescent="0.2">
      <c r="A65" s="342">
        <v>9</v>
      </c>
      <c r="B65" s="221"/>
      <c r="C65" s="124"/>
      <c r="D65" s="124"/>
      <c r="E65" s="336"/>
    </row>
    <row r="66" spans="1:5" x14ac:dyDescent="0.2">
      <c r="A66" s="342">
        <v>10</v>
      </c>
      <c r="B66" s="221"/>
      <c r="C66" s="124"/>
      <c r="D66" s="124"/>
      <c r="E66" s="336"/>
    </row>
    <row r="67" spans="1:5" x14ac:dyDescent="0.2">
      <c r="A67" s="342">
        <v>11</v>
      </c>
      <c r="B67" s="221"/>
      <c r="C67" s="124"/>
      <c r="D67" s="124"/>
      <c r="E67" s="336"/>
    </row>
    <row r="68" spans="1:5" x14ac:dyDescent="0.2">
      <c r="A68" s="342">
        <v>12</v>
      </c>
      <c r="B68" s="221"/>
      <c r="C68" s="124"/>
      <c r="D68" s="124"/>
      <c r="E68" s="336"/>
    </row>
    <row r="69" spans="1:5" x14ac:dyDescent="0.2">
      <c r="A69" s="342">
        <v>13</v>
      </c>
      <c r="B69" s="221"/>
      <c r="C69" s="124"/>
      <c r="D69" s="124"/>
      <c r="E69" s="336"/>
    </row>
    <row r="70" spans="1:5" x14ac:dyDescent="0.2">
      <c r="A70" s="342">
        <v>14</v>
      </c>
      <c r="B70" s="221"/>
      <c r="C70" s="124"/>
      <c r="D70" s="124"/>
      <c r="E70" s="336"/>
    </row>
    <row r="71" spans="1:5" x14ac:dyDescent="0.2">
      <c r="A71" s="342">
        <v>15</v>
      </c>
      <c r="B71" s="221"/>
      <c r="C71" s="124"/>
      <c r="D71" s="124"/>
      <c r="E71" s="336"/>
    </row>
    <row r="72" spans="1:5" x14ac:dyDescent="0.2">
      <c r="A72" s="342">
        <v>16</v>
      </c>
      <c r="B72" s="221"/>
      <c r="C72" s="124"/>
      <c r="D72" s="124"/>
      <c r="E72" s="336"/>
    </row>
    <row r="73" spans="1:5" x14ac:dyDescent="0.2">
      <c r="A73" s="342">
        <v>17</v>
      </c>
      <c r="B73" s="221"/>
      <c r="C73" s="124"/>
      <c r="D73" s="124"/>
      <c r="E73" s="336"/>
    </row>
    <row r="74" spans="1:5" x14ac:dyDescent="0.2">
      <c r="A74" s="342">
        <v>18</v>
      </c>
      <c r="B74" s="221"/>
      <c r="C74" s="124"/>
      <c r="D74" s="124"/>
      <c r="E74" s="336"/>
    </row>
    <row r="75" spans="1:5" x14ac:dyDescent="0.2">
      <c r="A75" s="342">
        <v>19</v>
      </c>
      <c r="B75" s="221"/>
      <c r="C75" s="124"/>
      <c r="D75" s="124"/>
      <c r="E75" s="336"/>
    </row>
    <row r="76" spans="1:5" x14ac:dyDescent="0.2">
      <c r="A76" s="342">
        <v>20</v>
      </c>
      <c r="B76" s="221"/>
      <c r="C76" s="124"/>
      <c r="D76" s="124"/>
      <c r="E76" s="336"/>
    </row>
    <row r="77" spans="1:5" x14ac:dyDescent="0.2">
      <c r="A77" s="342">
        <v>21</v>
      </c>
      <c r="B77" s="221"/>
      <c r="C77" s="124"/>
      <c r="D77" s="124"/>
      <c r="E77" s="336"/>
    </row>
    <row r="78" spans="1:5" x14ac:dyDescent="0.2">
      <c r="A78" s="342">
        <v>22</v>
      </c>
      <c r="B78" s="221"/>
      <c r="C78" s="124"/>
      <c r="D78" s="124"/>
      <c r="E78" s="336"/>
    </row>
    <row r="79" spans="1:5" x14ac:dyDescent="0.2">
      <c r="A79" s="342">
        <v>23</v>
      </c>
      <c r="B79" s="221"/>
      <c r="C79" s="124"/>
      <c r="D79" s="124"/>
      <c r="E79" s="336"/>
    </row>
    <row r="80" spans="1:5" x14ac:dyDescent="0.2">
      <c r="A80" s="342">
        <v>24</v>
      </c>
      <c r="B80" s="221"/>
      <c r="C80" s="124"/>
      <c r="D80" s="124"/>
      <c r="E80" s="336"/>
    </row>
    <row r="81" spans="1:14" x14ac:dyDescent="0.2">
      <c r="A81" s="342">
        <v>25</v>
      </c>
      <c r="B81" s="221"/>
      <c r="C81" s="124"/>
      <c r="D81" s="124"/>
      <c r="E81" s="336"/>
    </row>
    <row r="82" spans="1:14" x14ac:dyDescent="0.2">
      <c r="A82" s="342">
        <v>26</v>
      </c>
      <c r="B82" s="221"/>
      <c r="C82" s="124"/>
      <c r="D82" s="124"/>
      <c r="E82" s="336"/>
    </row>
    <row r="83" spans="1:14" x14ac:dyDescent="0.2">
      <c r="A83" s="342">
        <v>27</v>
      </c>
      <c r="B83" s="221"/>
      <c r="C83" s="124"/>
      <c r="D83" s="124"/>
      <c r="E83" s="336"/>
    </row>
    <row r="84" spans="1:14" x14ac:dyDescent="0.2">
      <c r="A84" s="342">
        <v>28</v>
      </c>
      <c r="B84" s="221"/>
      <c r="C84" s="124"/>
      <c r="D84" s="124"/>
      <c r="E84" s="336"/>
    </row>
    <row r="85" spans="1:14" x14ac:dyDescent="0.2">
      <c r="A85" s="342">
        <v>29</v>
      </c>
      <c r="B85" s="221"/>
      <c r="C85" s="124"/>
      <c r="D85" s="124"/>
      <c r="E85" s="336"/>
    </row>
    <row r="86" spans="1:14" ht="15.75" thickBot="1" x14ac:dyDescent="0.25">
      <c r="A86" s="343">
        <v>30</v>
      </c>
      <c r="B86" s="344"/>
      <c r="C86" s="293"/>
      <c r="D86" s="293"/>
      <c r="E86" s="337"/>
    </row>
    <row r="87" spans="1:14" ht="15.75" customHeight="1" thickBot="1" x14ac:dyDescent="0.25">
      <c r="A87" s="4"/>
      <c r="B87" s="4"/>
      <c r="C87" s="4"/>
      <c r="D87" s="4"/>
    </row>
    <row r="88" spans="1:14" ht="15" customHeight="1" x14ac:dyDescent="0.2">
      <c r="A88" s="643" t="s">
        <v>174</v>
      </c>
      <c r="B88" s="644"/>
      <c r="C88" s="644"/>
      <c r="D88" s="644"/>
      <c r="E88" s="644"/>
      <c r="F88" s="644"/>
      <c r="G88" s="644"/>
      <c r="H88" s="644"/>
      <c r="I88" s="644"/>
      <c r="J88" s="644"/>
      <c r="K88" s="644"/>
      <c r="L88" s="644"/>
      <c r="M88" s="644"/>
      <c r="N88" s="645"/>
    </row>
    <row r="89" spans="1:14" ht="15.75" customHeight="1" x14ac:dyDescent="0.2">
      <c r="A89" s="646"/>
      <c r="B89" s="647"/>
      <c r="C89" s="647"/>
      <c r="D89" s="647"/>
      <c r="E89" s="647"/>
      <c r="F89" s="647"/>
      <c r="G89" s="647"/>
      <c r="H89" s="647"/>
      <c r="I89" s="647"/>
      <c r="J89" s="647"/>
      <c r="K89" s="647"/>
      <c r="L89" s="647"/>
      <c r="M89" s="647"/>
      <c r="N89" s="648"/>
    </row>
    <row r="90" spans="1:14" x14ac:dyDescent="0.2">
      <c r="A90" s="345"/>
      <c r="B90" s="346"/>
      <c r="C90" s="346"/>
      <c r="D90" s="346"/>
      <c r="E90" s="346"/>
      <c r="F90" s="346"/>
      <c r="G90" s="346"/>
      <c r="H90" s="346"/>
      <c r="I90" s="346"/>
      <c r="J90" s="346"/>
      <c r="K90" s="346"/>
      <c r="L90" s="346"/>
      <c r="M90" s="346"/>
      <c r="N90" s="347"/>
    </row>
    <row r="91" spans="1:14" x14ac:dyDescent="0.2">
      <c r="A91" s="345"/>
      <c r="B91" s="346"/>
      <c r="C91" s="346"/>
      <c r="D91" s="346"/>
      <c r="E91" s="346"/>
      <c r="F91" s="346"/>
      <c r="G91" s="346"/>
      <c r="H91" s="346"/>
      <c r="I91" s="346"/>
      <c r="J91" s="346"/>
      <c r="K91" s="346"/>
      <c r="L91" s="346"/>
      <c r="M91" s="346"/>
      <c r="N91" s="347"/>
    </row>
    <row r="92" spans="1:14" x14ac:dyDescent="0.2">
      <c r="A92" s="345"/>
      <c r="B92" s="346"/>
      <c r="C92" s="346"/>
      <c r="D92" s="346"/>
      <c r="E92" s="346"/>
      <c r="F92" s="346"/>
      <c r="G92" s="346"/>
      <c r="H92" s="346"/>
      <c r="I92" s="346"/>
      <c r="J92" s="346"/>
      <c r="K92" s="346"/>
      <c r="L92" s="346"/>
      <c r="M92" s="346"/>
      <c r="N92" s="347"/>
    </row>
    <row r="93" spans="1:14" x14ac:dyDescent="0.2">
      <c r="A93" s="345"/>
      <c r="B93" s="346"/>
      <c r="C93" s="346"/>
      <c r="D93" s="346"/>
      <c r="E93" s="346"/>
      <c r="F93" s="346"/>
      <c r="G93" s="346"/>
      <c r="H93" s="346"/>
      <c r="I93" s="346"/>
      <c r="J93" s="346"/>
      <c r="K93" s="346"/>
      <c r="L93" s="346"/>
      <c r="M93" s="346"/>
      <c r="N93" s="347"/>
    </row>
    <row r="94" spans="1:14" x14ac:dyDescent="0.2">
      <c r="A94" s="345"/>
      <c r="B94" s="346"/>
      <c r="C94" s="346"/>
      <c r="D94" s="346"/>
      <c r="E94" s="346"/>
      <c r="F94" s="346"/>
      <c r="G94" s="346"/>
      <c r="H94" s="346"/>
      <c r="I94" s="346"/>
      <c r="J94" s="346"/>
      <c r="K94" s="346"/>
      <c r="L94" s="346"/>
      <c r="M94" s="346"/>
      <c r="N94" s="347"/>
    </row>
    <row r="95" spans="1:14" x14ac:dyDescent="0.2">
      <c r="A95" s="345"/>
      <c r="B95" s="346"/>
      <c r="C95" s="346"/>
      <c r="D95" s="346"/>
      <c r="E95" s="346"/>
      <c r="F95" s="346"/>
      <c r="G95" s="346"/>
      <c r="H95" s="346"/>
      <c r="I95" s="346"/>
      <c r="J95" s="346"/>
      <c r="K95" s="346"/>
      <c r="L95" s="346"/>
      <c r="M95" s="346"/>
      <c r="N95" s="347"/>
    </row>
    <row r="96" spans="1:14" x14ac:dyDescent="0.2">
      <c r="A96" s="345"/>
      <c r="B96" s="346"/>
      <c r="C96" s="346"/>
      <c r="D96" s="346"/>
      <c r="E96" s="346"/>
      <c r="F96" s="346"/>
      <c r="G96" s="346"/>
      <c r="H96" s="346"/>
      <c r="I96" s="346"/>
      <c r="J96" s="346"/>
      <c r="K96" s="346"/>
      <c r="L96" s="346"/>
      <c r="M96" s="346"/>
      <c r="N96" s="347"/>
    </row>
    <row r="97" spans="1:14" x14ac:dyDescent="0.2">
      <c r="A97" s="345"/>
      <c r="B97" s="346"/>
      <c r="C97" s="346"/>
      <c r="D97" s="346"/>
      <c r="E97" s="346"/>
      <c r="F97" s="346"/>
      <c r="G97" s="346"/>
      <c r="H97" s="346"/>
      <c r="I97" s="346"/>
      <c r="J97" s="346"/>
      <c r="K97" s="346"/>
      <c r="L97" s="346"/>
      <c r="M97" s="346"/>
      <c r="N97" s="347"/>
    </row>
    <row r="98" spans="1:14" x14ac:dyDescent="0.2">
      <c r="A98" s="345"/>
      <c r="B98" s="346"/>
      <c r="C98" s="346"/>
      <c r="D98" s="346"/>
      <c r="E98" s="346"/>
      <c r="F98" s="346"/>
      <c r="G98" s="346"/>
      <c r="H98" s="346"/>
      <c r="I98" s="346"/>
      <c r="J98" s="346"/>
      <c r="K98" s="346"/>
      <c r="L98" s="346"/>
      <c r="M98" s="346"/>
      <c r="N98" s="347"/>
    </row>
    <row r="99" spans="1:14" x14ac:dyDescent="0.2">
      <c r="A99" s="345"/>
      <c r="B99" s="346"/>
      <c r="C99" s="346"/>
      <c r="D99" s="346"/>
      <c r="E99" s="346"/>
      <c r="F99" s="346"/>
      <c r="G99" s="346"/>
      <c r="H99" s="346"/>
      <c r="I99" s="346"/>
      <c r="J99" s="346"/>
      <c r="K99" s="346"/>
      <c r="L99" s="346"/>
      <c r="M99" s="346"/>
      <c r="N99" s="347"/>
    </row>
    <row r="100" spans="1:14" x14ac:dyDescent="0.2">
      <c r="A100" s="345"/>
      <c r="B100" s="346"/>
      <c r="C100" s="346"/>
      <c r="D100" s="346"/>
      <c r="E100" s="346"/>
      <c r="F100" s="346"/>
      <c r="G100" s="346"/>
      <c r="H100" s="346"/>
      <c r="I100" s="346"/>
      <c r="J100" s="346"/>
      <c r="K100" s="346"/>
      <c r="L100" s="346"/>
      <c r="M100" s="346"/>
      <c r="N100" s="347"/>
    </row>
    <row r="101" spans="1:14" x14ac:dyDescent="0.2">
      <c r="A101" s="345"/>
      <c r="B101" s="346"/>
      <c r="C101" s="346"/>
      <c r="D101" s="346"/>
      <c r="E101" s="346"/>
      <c r="F101" s="346"/>
      <c r="G101" s="346"/>
      <c r="H101" s="346"/>
      <c r="I101" s="346"/>
      <c r="J101" s="346"/>
      <c r="K101" s="346"/>
      <c r="L101" s="346"/>
      <c r="M101" s="346"/>
      <c r="N101" s="347"/>
    </row>
    <row r="102" spans="1:14" x14ac:dyDescent="0.2">
      <c r="A102" s="345"/>
      <c r="B102" s="346"/>
      <c r="C102" s="346"/>
      <c r="D102" s="346"/>
      <c r="E102" s="346"/>
      <c r="F102" s="346"/>
      <c r="G102" s="346"/>
      <c r="H102" s="346"/>
      <c r="I102" s="346"/>
      <c r="J102" s="346"/>
      <c r="K102" s="346"/>
      <c r="L102" s="346"/>
      <c r="M102" s="346"/>
      <c r="N102" s="347"/>
    </row>
    <row r="103" spans="1:14" x14ac:dyDescent="0.2">
      <c r="A103" s="345"/>
      <c r="B103" s="346"/>
      <c r="C103" s="346"/>
      <c r="D103" s="346"/>
      <c r="E103" s="346"/>
      <c r="F103" s="346"/>
      <c r="G103" s="346"/>
      <c r="H103" s="346"/>
      <c r="I103" s="346"/>
      <c r="J103" s="346"/>
      <c r="K103" s="346"/>
      <c r="L103" s="346"/>
      <c r="M103" s="346"/>
      <c r="N103" s="347"/>
    </row>
    <row r="104" spans="1:14" x14ac:dyDescent="0.2">
      <c r="A104" s="345"/>
      <c r="B104" s="346"/>
      <c r="C104" s="346"/>
      <c r="D104" s="346"/>
      <c r="E104" s="346"/>
      <c r="F104" s="346"/>
      <c r="G104" s="346"/>
      <c r="H104" s="346"/>
      <c r="I104" s="346"/>
      <c r="J104" s="346"/>
      <c r="K104" s="346"/>
      <c r="L104" s="346"/>
      <c r="M104" s="346"/>
      <c r="N104" s="347"/>
    </row>
    <row r="105" spans="1:14" x14ac:dyDescent="0.2">
      <c r="A105" s="345"/>
      <c r="B105" s="346"/>
      <c r="C105" s="346"/>
      <c r="D105" s="346"/>
      <c r="E105" s="346"/>
      <c r="F105" s="346"/>
      <c r="G105" s="346"/>
      <c r="H105" s="346"/>
      <c r="I105" s="346"/>
      <c r="J105" s="346"/>
      <c r="K105" s="346"/>
      <c r="L105" s="346"/>
      <c r="M105" s="346"/>
      <c r="N105" s="347"/>
    </row>
    <row r="106" spans="1:14" x14ac:dyDescent="0.2">
      <c r="A106" s="345"/>
      <c r="B106" s="346"/>
      <c r="C106" s="346"/>
      <c r="D106" s="346"/>
      <c r="E106" s="346"/>
      <c r="F106" s="346"/>
      <c r="G106" s="346"/>
      <c r="H106" s="346"/>
      <c r="I106" s="346"/>
      <c r="J106" s="346"/>
      <c r="K106" s="346"/>
      <c r="L106" s="346"/>
      <c r="M106" s="346"/>
      <c r="N106" s="347"/>
    </row>
    <row r="107" spans="1:14" x14ac:dyDescent="0.2">
      <c r="A107" s="345"/>
      <c r="B107" s="346"/>
      <c r="C107" s="346"/>
      <c r="D107" s="346"/>
      <c r="E107" s="346"/>
      <c r="F107" s="346"/>
      <c r="G107" s="346"/>
      <c r="H107" s="346"/>
      <c r="I107" s="346"/>
      <c r="J107" s="346"/>
      <c r="K107" s="346"/>
      <c r="L107" s="346"/>
      <c r="M107" s="346"/>
      <c r="N107" s="347"/>
    </row>
    <row r="108" spans="1:14" x14ac:dyDescent="0.2">
      <c r="A108" s="345"/>
      <c r="B108" s="346"/>
      <c r="C108" s="346"/>
      <c r="D108" s="346"/>
      <c r="E108" s="346"/>
      <c r="F108" s="346"/>
      <c r="G108" s="346"/>
      <c r="H108" s="346"/>
      <c r="I108" s="346"/>
      <c r="J108" s="346"/>
      <c r="K108" s="346"/>
      <c r="L108" s="346"/>
      <c r="M108" s="346"/>
      <c r="N108" s="347"/>
    </row>
    <row r="109" spans="1:14" x14ac:dyDescent="0.2">
      <c r="A109" s="345"/>
      <c r="B109" s="346"/>
      <c r="C109" s="346"/>
      <c r="D109" s="346"/>
      <c r="E109" s="346"/>
      <c r="F109" s="346"/>
      <c r="G109" s="346"/>
      <c r="H109" s="346"/>
      <c r="I109" s="346"/>
      <c r="J109" s="346"/>
      <c r="K109" s="346"/>
      <c r="L109" s="346"/>
      <c r="M109" s="346"/>
      <c r="N109" s="347"/>
    </row>
    <row r="110" spans="1:14" x14ac:dyDescent="0.2">
      <c r="A110" s="345"/>
      <c r="B110" s="346"/>
      <c r="C110" s="346"/>
      <c r="D110" s="346"/>
      <c r="E110" s="346"/>
      <c r="F110" s="346"/>
      <c r="G110" s="346"/>
      <c r="H110" s="346"/>
      <c r="I110" s="346"/>
      <c r="J110" s="346"/>
      <c r="K110" s="346"/>
      <c r="L110" s="346"/>
      <c r="M110" s="346"/>
      <c r="N110" s="347"/>
    </row>
    <row r="111" spans="1:14" x14ac:dyDescent="0.2">
      <c r="A111" s="345"/>
      <c r="B111" s="346"/>
      <c r="C111" s="346"/>
      <c r="D111" s="346"/>
      <c r="E111" s="346"/>
      <c r="F111" s="346"/>
      <c r="G111" s="346"/>
      <c r="H111" s="346"/>
      <c r="I111" s="346"/>
      <c r="J111" s="346"/>
      <c r="K111" s="346"/>
      <c r="L111" s="346"/>
      <c r="M111" s="346"/>
      <c r="N111" s="347"/>
    </row>
    <row r="112" spans="1:14" x14ac:dyDescent="0.2">
      <c r="A112" s="345"/>
      <c r="B112" s="346"/>
      <c r="C112" s="346"/>
      <c r="D112" s="346"/>
      <c r="E112" s="346"/>
      <c r="F112" s="346"/>
      <c r="G112" s="346"/>
      <c r="H112" s="346"/>
      <c r="I112" s="346"/>
      <c r="J112" s="346"/>
      <c r="K112" s="346"/>
      <c r="L112" s="346"/>
      <c r="M112" s="346"/>
      <c r="N112" s="347"/>
    </row>
    <row r="113" spans="1:14" x14ac:dyDescent="0.2">
      <c r="A113" s="345"/>
      <c r="B113" s="346"/>
      <c r="C113" s="346"/>
      <c r="D113" s="346"/>
      <c r="E113" s="346"/>
      <c r="F113" s="346"/>
      <c r="G113" s="346"/>
      <c r="H113" s="346"/>
      <c r="I113" s="346"/>
      <c r="J113" s="346"/>
      <c r="K113" s="346"/>
      <c r="L113" s="346"/>
      <c r="M113" s="346"/>
      <c r="N113" s="347"/>
    </row>
    <row r="114" spans="1:14" x14ac:dyDescent="0.2">
      <c r="A114" s="345"/>
      <c r="B114" s="346"/>
      <c r="C114" s="346"/>
      <c r="D114" s="346"/>
      <c r="E114" s="346"/>
      <c r="F114" s="346"/>
      <c r="G114" s="346"/>
      <c r="H114" s="346"/>
      <c r="I114" s="346"/>
      <c r="J114" s="346"/>
      <c r="K114" s="346"/>
      <c r="L114" s="346"/>
      <c r="M114" s="346"/>
      <c r="N114" s="347"/>
    </row>
    <row r="115" spans="1:14" x14ac:dyDescent="0.2">
      <c r="A115" s="345"/>
      <c r="B115" s="346"/>
      <c r="C115" s="346"/>
      <c r="D115" s="346"/>
      <c r="E115" s="346"/>
      <c r="F115" s="346"/>
      <c r="G115" s="346"/>
      <c r="H115" s="346"/>
      <c r="I115" s="346"/>
      <c r="J115" s="346"/>
      <c r="K115" s="346"/>
      <c r="L115" s="346"/>
      <c r="M115" s="346"/>
      <c r="N115" s="347"/>
    </row>
    <row r="116" spans="1:14" x14ac:dyDescent="0.2">
      <c r="A116" s="345"/>
      <c r="B116" s="346"/>
      <c r="C116" s="346"/>
      <c r="D116" s="346"/>
      <c r="E116" s="346"/>
      <c r="F116" s="346"/>
      <c r="G116" s="346"/>
      <c r="H116" s="346"/>
      <c r="I116" s="346"/>
      <c r="J116" s="346"/>
      <c r="K116" s="346"/>
      <c r="L116" s="346"/>
      <c r="M116" s="346"/>
      <c r="N116" s="347"/>
    </row>
    <row r="117" spans="1:14" x14ac:dyDescent="0.2">
      <c r="A117" s="345"/>
      <c r="B117" s="346"/>
      <c r="C117" s="346"/>
      <c r="D117" s="346"/>
      <c r="E117" s="346"/>
      <c r="F117" s="346"/>
      <c r="G117" s="346"/>
      <c r="H117" s="346"/>
      <c r="I117" s="346"/>
      <c r="J117" s="346"/>
      <c r="K117" s="346"/>
      <c r="L117" s="346"/>
      <c r="M117" s="346"/>
      <c r="N117" s="347"/>
    </row>
    <row r="118" spans="1:14" ht="15.75" thickBot="1" x14ac:dyDescent="0.25">
      <c r="A118" s="348"/>
      <c r="B118" s="349"/>
      <c r="C118" s="349"/>
      <c r="D118" s="349"/>
      <c r="E118" s="349"/>
      <c r="F118" s="349"/>
      <c r="G118" s="349"/>
      <c r="H118" s="349"/>
      <c r="I118" s="349"/>
      <c r="J118" s="349"/>
      <c r="K118" s="349"/>
      <c r="L118" s="349"/>
      <c r="M118" s="349"/>
      <c r="N118" s="350"/>
    </row>
  </sheetData>
  <sheetProtection algorithmName="SHA-512" hashValue="lswx3r8+cYBCnQo2guNDKR0cPidEYlyfiFcdQB42jjXv39jUyvV14jsdFwwu1sufsCij0iXBY5n6cFXoyIqeKQ==" saltValue="IEE+CykKvNgBShAJ4NfjkQ==" spinCount="100000" sheet="1" objects="1" scenarios="1"/>
  <mergeCells count="11">
    <mergeCell ref="B8:E8"/>
    <mergeCell ref="G1:H1"/>
    <mergeCell ref="I1:J1"/>
    <mergeCell ref="A2:E2"/>
    <mergeCell ref="B6:E6"/>
    <mergeCell ref="B7:E7"/>
    <mergeCell ref="B9:E9"/>
    <mergeCell ref="C10:E10"/>
    <mergeCell ref="B11:E11"/>
    <mergeCell ref="C12:D12"/>
    <mergeCell ref="A88:N89"/>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D648F2B8-72D3-4AD8-8391-2700E50B5FE4}">
          <x14:formula1>
            <xm:f>'Lookup values'!$O$3:$O$90</xm:f>
          </x14:formula1>
          <xm:sqref>B49</xm:sqref>
        </x14:dataValidation>
        <x14:dataValidation type="list" allowBlank="1" showInputMessage="1" showErrorMessage="1" xr:uid="{77F5EAF2-C89C-4383-9231-0DEF4B08EA23}">
          <x14:formula1>
            <xm:f>'Lookup values'!$O$3:O$90</xm:f>
          </x14:formula1>
          <xm:sqref>B50:B52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66A2C-F229-4012-9A4D-6E2B99138158}">
  <sheetPr>
    <tabColor rgb="FFD8E4BC"/>
    <pageSetUpPr fitToPage="1"/>
  </sheetPr>
  <dimension ref="A1:X55"/>
  <sheetViews>
    <sheetView zoomScale="85" zoomScaleNormal="85" workbookViewId="0">
      <selection activeCell="D2" sqref="D2:G2"/>
    </sheetView>
  </sheetViews>
  <sheetFormatPr defaultRowHeight="15" x14ac:dyDescent="0.2"/>
  <cols>
    <col min="1" max="1" width="1.5703125" style="4" customWidth="1"/>
    <col min="2" max="2" width="10.5703125" style="4" customWidth="1"/>
    <col min="3" max="3" width="25.5703125" style="4" customWidth="1"/>
    <col min="4" max="4" width="14.5703125" style="4" customWidth="1"/>
    <col min="5" max="5" width="15.140625" style="4" customWidth="1"/>
    <col min="6" max="6" width="14.5703125" style="4" customWidth="1"/>
    <col min="7" max="7" width="14.140625" style="4" customWidth="1"/>
    <col min="8" max="8" width="6.42578125" style="4" customWidth="1"/>
    <col min="9" max="9" width="10.5703125" style="4" customWidth="1"/>
    <col min="10" max="10" width="25.5703125" style="4" customWidth="1"/>
    <col min="11" max="14" width="13.5703125" style="4" customWidth="1"/>
    <col min="15" max="15" width="8.5703125" style="4" customWidth="1"/>
    <col min="16" max="16" width="10.5703125" style="4" customWidth="1"/>
    <col min="17" max="17" width="9.28515625" style="4" customWidth="1"/>
    <col min="18" max="18" width="20.42578125" style="4" customWidth="1"/>
    <col min="19" max="19" width="13.85546875" style="4" customWidth="1"/>
    <col min="20" max="24" width="8.7109375" style="4" customWidth="1"/>
    <col min="25" max="16384" width="9.140625" style="4"/>
  </cols>
  <sheetData>
    <row r="1" spans="1:21" ht="6" customHeight="1" thickBot="1" x14ac:dyDescent="0.25">
      <c r="A1" s="59"/>
      <c r="B1" s="60"/>
      <c r="C1" s="60"/>
      <c r="D1" s="60"/>
      <c r="E1" s="60"/>
      <c r="F1" s="60"/>
      <c r="G1" s="60"/>
      <c r="H1" s="60"/>
      <c r="I1" s="60"/>
      <c r="J1" s="60"/>
      <c r="K1" s="60"/>
      <c r="L1" s="60"/>
      <c r="M1" s="60"/>
      <c r="N1" s="60"/>
      <c r="O1" s="60"/>
    </row>
    <row r="2" spans="1:21" x14ac:dyDescent="0.2">
      <c r="A2" s="61"/>
      <c r="B2" s="86" t="s">
        <v>0</v>
      </c>
      <c r="C2" s="62"/>
      <c r="D2" s="601" t="str">
        <f>'Planning Stratum4_Species'!B5</f>
        <v>&lt;Enter project name&gt;</v>
      </c>
      <c r="E2" s="601"/>
      <c r="F2" s="601"/>
      <c r="G2" s="602"/>
      <c r="I2" s="603" t="s">
        <v>1</v>
      </c>
      <c r="J2" s="604"/>
      <c r="K2" s="605"/>
      <c r="U2" s="63"/>
    </row>
    <row r="3" spans="1:21" ht="15.75" thickBot="1" x14ac:dyDescent="0.25">
      <c r="A3" s="61"/>
      <c r="B3" s="87" t="s">
        <v>2</v>
      </c>
      <c r="C3" s="64"/>
      <c r="D3" s="606" t="str">
        <f>'Planning Stratum4_Species'!B8</f>
        <v>&lt;Enter stratum number&gt;</v>
      </c>
      <c r="E3" s="606"/>
      <c r="F3" s="606"/>
      <c r="G3" s="607"/>
      <c r="I3" s="608" t="s">
        <v>175</v>
      </c>
      <c r="J3" s="609"/>
      <c r="K3" s="610"/>
    </row>
    <row r="4" spans="1:21" x14ac:dyDescent="0.2">
      <c r="A4" s="61"/>
      <c r="B4" s="65" t="s">
        <v>4</v>
      </c>
      <c r="C4" s="64"/>
      <c r="D4" s="611">
        <f>'Planning Stratum4_Species'!B10</f>
        <v>2</v>
      </c>
      <c r="E4" s="611"/>
      <c r="F4" s="611"/>
      <c r="G4" s="612"/>
    </row>
    <row r="5" spans="1:21" ht="15.75" x14ac:dyDescent="0.2">
      <c r="A5" s="61"/>
      <c r="B5" s="65" t="s">
        <v>5</v>
      </c>
      <c r="C5" s="65"/>
      <c r="D5" s="66">
        <f>'Planning Stratum4_Species'!B12</f>
        <v>5.8</v>
      </c>
      <c r="E5" s="257" t="s">
        <v>6</v>
      </c>
      <c r="F5" s="67"/>
      <c r="G5" s="162">
        <f>'Planning Stratum4_Species'!E12</f>
        <v>0</v>
      </c>
      <c r="H5" s="68"/>
      <c r="I5" s="68"/>
    </row>
    <row r="6" spans="1:21" x14ac:dyDescent="0.2">
      <c r="A6" s="61"/>
      <c r="B6" s="87" t="s">
        <v>7</v>
      </c>
      <c r="C6" s="64"/>
      <c r="D6" s="599">
        <f>'Planning Stratum4_Species'!B11</f>
        <v>10</v>
      </c>
      <c r="E6" s="599"/>
      <c r="F6" s="599"/>
      <c r="G6" s="600"/>
      <c r="N6" s="69"/>
      <c r="T6" s="69"/>
    </row>
    <row r="7" spans="1:21" x14ac:dyDescent="0.2">
      <c r="A7" s="61"/>
      <c r="B7" s="87" t="s">
        <v>176</v>
      </c>
      <c r="C7" s="64"/>
      <c r="D7" s="611">
        <f>'Planning Stratum4_Species'!B13</f>
        <v>1.0568317686676064E-2</v>
      </c>
      <c r="E7" s="611"/>
      <c r="F7" s="611"/>
      <c r="G7" s="612"/>
      <c r="N7" s="69"/>
      <c r="T7" s="69"/>
    </row>
    <row r="8" spans="1:21" ht="15.75" thickBot="1" x14ac:dyDescent="0.25">
      <c r="A8" s="61"/>
      <c r="B8" s="163" t="s">
        <v>177</v>
      </c>
      <c r="C8" s="70"/>
      <c r="D8" s="665">
        <f>D7*D6</f>
        <v>0.10568317686676064</v>
      </c>
      <c r="E8" s="665"/>
      <c r="F8" s="665"/>
      <c r="G8" s="666"/>
    </row>
    <row r="9" spans="1:21" ht="15" customHeight="1" thickBot="1" x14ac:dyDescent="0.3">
      <c r="A9" s="61"/>
      <c r="B9" s="1"/>
    </row>
    <row r="10" spans="1:21" s="6" customFormat="1" ht="35.25" customHeight="1" x14ac:dyDescent="0.25">
      <c r="A10" s="90"/>
      <c r="B10" s="590" t="s">
        <v>8</v>
      </c>
      <c r="C10" s="591"/>
      <c r="D10" s="591"/>
      <c r="E10" s="591"/>
      <c r="F10" s="591"/>
      <c r="G10" s="592"/>
      <c r="I10" s="590" t="s">
        <v>9</v>
      </c>
      <c r="J10" s="591"/>
      <c r="K10" s="591"/>
      <c r="L10" s="591"/>
      <c r="M10" s="591"/>
      <c r="N10" s="592"/>
      <c r="O10" s="91"/>
    </row>
    <row r="11" spans="1:21" ht="31.5" customHeight="1" x14ac:dyDescent="0.2">
      <c r="A11" s="61"/>
      <c r="B11" s="667" t="s">
        <v>10</v>
      </c>
      <c r="C11" s="664" t="s">
        <v>11</v>
      </c>
      <c r="D11" s="664" t="s">
        <v>12</v>
      </c>
      <c r="E11" s="658" t="s">
        <v>13</v>
      </c>
      <c r="F11" s="659"/>
      <c r="G11" s="660"/>
      <c r="I11" s="667" t="s">
        <v>10</v>
      </c>
      <c r="J11" s="664" t="s">
        <v>14</v>
      </c>
      <c r="K11" s="664" t="s">
        <v>12</v>
      </c>
      <c r="L11" s="661" t="s">
        <v>15</v>
      </c>
      <c r="M11" s="662"/>
      <c r="N11" s="663"/>
    </row>
    <row r="12" spans="1:21" ht="15" customHeight="1" x14ac:dyDescent="0.2">
      <c r="A12" s="61"/>
      <c r="B12" s="594"/>
      <c r="C12" s="595"/>
      <c r="D12" s="595"/>
      <c r="E12" s="94">
        <v>1</v>
      </c>
      <c r="F12" s="94">
        <v>2</v>
      </c>
      <c r="G12" s="95">
        <v>3</v>
      </c>
      <c r="I12" s="594"/>
      <c r="J12" s="595"/>
      <c r="K12" s="586"/>
      <c r="L12" s="94">
        <v>1</v>
      </c>
      <c r="M12" s="94">
        <v>2</v>
      </c>
      <c r="N12" s="95">
        <v>3</v>
      </c>
    </row>
    <row r="13" spans="1:21" x14ac:dyDescent="0.2">
      <c r="A13" s="61"/>
      <c r="B13" s="72">
        <v>1</v>
      </c>
      <c r="C13" s="73"/>
      <c r="D13" s="74"/>
      <c r="E13" s="75"/>
      <c r="F13" s="75"/>
      <c r="G13" s="76"/>
      <c r="I13" s="98">
        <v>1</v>
      </c>
      <c r="J13" s="96"/>
      <c r="K13" s="96"/>
      <c r="L13" s="96"/>
      <c r="M13" s="96"/>
      <c r="N13" s="97"/>
    </row>
    <row r="14" spans="1:21" x14ac:dyDescent="0.2">
      <c r="A14" s="61"/>
      <c r="B14" s="72">
        <v>2</v>
      </c>
      <c r="C14" s="73"/>
      <c r="D14" s="74"/>
      <c r="E14" s="75"/>
      <c r="F14" s="75"/>
      <c r="G14" s="76"/>
      <c r="I14" s="72">
        <v>2</v>
      </c>
      <c r="J14" s="74"/>
      <c r="K14" s="74"/>
      <c r="L14" s="74"/>
      <c r="M14" s="74"/>
      <c r="N14" s="77"/>
    </row>
    <row r="15" spans="1:21" x14ac:dyDescent="0.2">
      <c r="A15" s="61"/>
      <c r="B15" s="72">
        <v>3</v>
      </c>
      <c r="C15" s="73"/>
      <c r="D15" s="74"/>
      <c r="E15" s="75"/>
      <c r="F15" s="75"/>
      <c r="G15" s="76"/>
      <c r="I15" s="72">
        <v>3</v>
      </c>
      <c r="J15" s="74"/>
      <c r="K15" s="74"/>
      <c r="L15" s="74"/>
      <c r="M15" s="74"/>
      <c r="N15" s="77"/>
    </row>
    <row r="16" spans="1:21" x14ac:dyDescent="0.2">
      <c r="A16" s="61"/>
      <c r="B16" s="72">
        <v>4</v>
      </c>
      <c r="C16" s="73"/>
      <c r="D16" s="74"/>
      <c r="E16" s="75"/>
      <c r="F16" s="75"/>
      <c r="G16" s="76"/>
      <c r="I16" s="72">
        <v>4</v>
      </c>
      <c r="J16" s="74"/>
      <c r="K16" s="74"/>
      <c r="L16" s="74"/>
      <c r="M16" s="74"/>
      <c r="N16" s="77"/>
    </row>
    <row r="17" spans="1:14" x14ac:dyDescent="0.2">
      <c r="A17" s="61"/>
      <c r="B17" s="72">
        <v>5</v>
      </c>
      <c r="C17" s="73"/>
      <c r="D17" s="74"/>
      <c r="E17" s="75"/>
      <c r="F17" s="75"/>
      <c r="G17" s="76"/>
      <c r="I17" s="72">
        <v>5</v>
      </c>
      <c r="J17" s="74"/>
      <c r="K17" s="74"/>
      <c r="L17" s="74"/>
      <c r="M17" s="74"/>
      <c r="N17" s="77"/>
    </row>
    <row r="18" spans="1:14" x14ac:dyDescent="0.2">
      <c r="A18" s="61"/>
      <c r="B18" s="72">
        <v>6</v>
      </c>
      <c r="C18" s="73"/>
      <c r="D18" s="74"/>
      <c r="E18" s="75"/>
      <c r="F18" s="75"/>
      <c r="G18" s="76"/>
      <c r="I18" s="72">
        <v>6</v>
      </c>
      <c r="J18" s="74"/>
      <c r="K18" s="74"/>
      <c r="L18" s="74"/>
      <c r="M18" s="74"/>
      <c r="N18" s="77"/>
    </row>
    <row r="19" spans="1:14" x14ac:dyDescent="0.2">
      <c r="A19" s="61"/>
      <c r="B19" s="72">
        <v>7</v>
      </c>
      <c r="C19" s="73"/>
      <c r="D19" s="74"/>
      <c r="E19" s="75"/>
      <c r="F19" s="75"/>
      <c r="G19" s="76"/>
      <c r="I19" s="72">
        <v>7</v>
      </c>
      <c r="J19" s="74"/>
      <c r="K19" s="74"/>
      <c r="L19" s="74"/>
      <c r="M19" s="74"/>
      <c r="N19" s="77"/>
    </row>
    <row r="20" spans="1:14" x14ac:dyDescent="0.2">
      <c r="A20" s="61"/>
      <c r="B20" s="72">
        <v>8</v>
      </c>
      <c r="C20" s="73"/>
      <c r="D20" s="74"/>
      <c r="E20" s="75"/>
      <c r="F20" s="75"/>
      <c r="G20" s="76"/>
      <c r="I20" s="72">
        <v>8</v>
      </c>
      <c r="J20" s="74"/>
      <c r="K20" s="74"/>
      <c r="L20" s="74"/>
      <c r="M20" s="74"/>
      <c r="N20" s="77"/>
    </row>
    <row r="21" spans="1:14" x14ac:dyDescent="0.2">
      <c r="A21" s="61"/>
      <c r="B21" s="72">
        <v>9</v>
      </c>
      <c r="C21" s="73"/>
      <c r="D21" s="74"/>
      <c r="E21" s="75"/>
      <c r="F21" s="75"/>
      <c r="G21" s="76"/>
      <c r="I21" s="72">
        <v>9</v>
      </c>
      <c r="J21" s="74"/>
      <c r="K21" s="74"/>
      <c r="L21" s="74"/>
      <c r="M21" s="74"/>
      <c r="N21" s="77"/>
    </row>
    <row r="22" spans="1:14" x14ac:dyDescent="0.2">
      <c r="A22" s="61"/>
      <c r="B22" s="72">
        <v>10</v>
      </c>
      <c r="C22" s="73"/>
      <c r="D22" s="74"/>
      <c r="E22" s="75"/>
      <c r="F22" s="75"/>
      <c r="G22" s="76"/>
      <c r="I22" s="72">
        <v>10</v>
      </c>
      <c r="J22" s="74"/>
      <c r="K22" s="74"/>
      <c r="L22" s="74"/>
      <c r="M22" s="74"/>
      <c r="N22" s="77"/>
    </row>
    <row r="23" spans="1:14" x14ac:dyDescent="0.2">
      <c r="A23" s="61"/>
      <c r="B23" s="72">
        <v>11</v>
      </c>
      <c r="C23" s="73"/>
      <c r="D23" s="74"/>
      <c r="E23" s="75"/>
      <c r="F23" s="75"/>
      <c r="G23" s="76"/>
      <c r="I23" s="72">
        <v>11</v>
      </c>
      <c r="J23" s="74"/>
      <c r="K23" s="74"/>
      <c r="L23" s="74"/>
      <c r="M23" s="74"/>
      <c r="N23" s="77"/>
    </row>
    <row r="24" spans="1:14" x14ac:dyDescent="0.2">
      <c r="A24" s="61"/>
      <c r="B24" s="72">
        <v>12</v>
      </c>
      <c r="C24" s="73"/>
      <c r="D24" s="74"/>
      <c r="E24" s="75"/>
      <c r="F24" s="75"/>
      <c r="G24" s="76"/>
      <c r="I24" s="72">
        <v>12</v>
      </c>
      <c r="J24" s="74"/>
      <c r="K24" s="74"/>
      <c r="L24" s="74"/>
      <c r="M24" s="74"/>
      <c r="N24" s="77"/>
    </row>
    <row r="25" spans="1:14" x14ac:dyDescent="0.2">
      <c r="A25" s="61"/>
      <c r="B25" s="72">
        <v>13</v>
      </c>
      <c r="C25" s="73"/>
      <c r="D25" s="74"/>
      <c r="E25" s="75"/>
      <c r="F25" s="75"/>
      <c r="G25" s="76"/>
      <c r="I25" s="72">
        <v>13</v>
      </c>
      <c r="J25" s="74"/>
      <c r="K25" s="74"/>
      <c r="L25" s="74"/>
      <c r="M25" s="74"/>
      <c r="N25" s="77"/>
    </row>
    <row r="26" spans="1:14" x14ac:dyDescent="0.2">
      <c r="A26" s="61"/>
      <c r="B26" s="72">
        <v>14</v>
      </c>
      <c r="C26" s="73"/>
      <c r="D26" s="74"/>
      <c r="E26" s="75"/>
      <c r="F26" s="75"/>
      <c r="G26" s="76"/>
      <c r="I26" s="72">
        <v>14</v>
      </c>
      <c r="J26" s="74"/>
      <c r="K26" s="74"/>
      <c r="L26" s="74"/>
      <c r="M26" s="74"/>
      <c r="N26" s="77"/>
    </row>
    <row r="27" spans="1:14" x14ac:dyDescent="0.2">
      <c r="A27" s="61"/>
      <c r="B27" s="72">
        <v>15</v>
      </c>
      <c r="C27" s="73"/>
      <c r="D27" s="74"/>
      <c r="E27" s="75"/>
      <c r="F27" s="75"/>
      <c r="G27" s="76"/>
      <c r="I27" s="72">
        <v>15</v>
      </c>
      <c r="J27" s="74"/>
      <c r="K27" s="74"/>
      <c r="L27" s="74"/>
      <c r="M27" s="74"/>
      <c r="N27" s="77"/>
    </row>
    <row r="28" spans="1:14" x14ac:dyDescent="0.2">
      <c r="A28" s="61"/>
      <c r="B28" s="72">
        <v>16</v>
      </c>
      <c r="C28" s="73"/>
      <c r="D28" s="74"/>
      <c r="E28" s="75"/>
      <c r="F28" s="75"/>
      <c r="G28" s="76"/>
      <c r="I28" s="72">
        <v>16</v>
      </c>
      <c r="J28" s="74"/>
      <c r="K28" s="74"/>
      <c r="L28" s="74"/>
      <c r="M28" s="74"/>
      <c r="N28" s="77"/>
    </row>
    <row r="29" spans="1:14" x14ac:dyDescent="0.2">
      <c r="A29" s="61"/>
      <c r="B29" s="72">
        <v>17</v>
      </c>
      <c r="C29" s="73"/>
      <c r="D29" s="74"/>
      <c r="E29" s="75"/>
      <c r="F29" s="75"/>
      <c r="G29" s="76"/>
      <c r="I29" s="72">
        <v>17</v>
      </c>
      <c r="J29" s="74"/>
      <c r="K29" s="74"/>
      <c r="L29" s="74"/>
      <c r="M29" s="74"/>
      <c r="N29" s="77"/>
    </row>
    <row r="30" spans="1:14" x14ac:dyDescent="0.2">
      <c r="A30" s="61"/>
      <c r="B30" s="72">
        <v>18</v>
      </c>
      <c r="C30" s="73"/>
      <c r="D30" s="74"/>
      <c r="E30" s="75"/>
      <c r="F30" s="75"/>
      <c r="G30" s="76"/>
      <c r="I30" s="72">
        <v>18</v>
      </c>
      <c r="J30" s="74"/>
      <c r="K30" s="74"/>
      <c r="L30" s="74"/>
      <c r="M30" s="74"/>
      <c r="N30" s="77"/>
    </row>
    <row r="31" spans="1:14" x14ac:dyDescent="0.2">
      <c r="A31" s="61"/>
      <c r="B31" s="72">
        <v>19</v>
      </c>
      <c r="C31" s="73"/>
      <c r="D31" s="74"/>
      <c r="E31" s="75"/>
      <c r="F31" s="75"/>
      <c r="G31" s="76"/>
      <c r="I31" s="72">
        <v>19</v>
      </c>
      <c r="J31" s="74"/>
      <c r="K31" s="74"/>
      <c r="L31" s="74"/>
      <c r="M31" s="74"/>
      <c r="N31" s="77"/>
    </row>
    <row r="32" spans="1:14" x14ac:dyDescent="0.2">
      <c r="A32" s="61"/>
      <c r="B32" s="72">
        <v>20</v>
      </c>
      <c r="C32" s="73"/>
      <c r="D32" s="74"/>
      <c r="E32" s="75"/>
      <c r="F32" s="75"/>
      <c r="G32" s="76"/>
      <c r="I32" s="72">
        <v>20</v>
      </c>
      <c r="J32" s="74"/>
      <c r="K32" s="74"/>
      <c r="L32" s="74"/>
      <c r="M32" s="74"/>
      <c r="N32" s="77"/>
    </row>
    <row r="33" spans="1:24" x14ac:dyDescent="0.2">
      <c r="A33" s="61"/>
      <c r="B33" s="72">
        <v>21</v>
      </c>
      <c r="C33" s="73"/>
      <c r="D33" s="74"/>
      <c r="E33" s="75"/>
      <c r="F33" s="75"/>
      <c r="G33" s="76"/>
      <c r="I33" s="72">
        <v>21</v>
      </c>
      <c r="J33" s="74"/>
      <c r="K33" s="74"/>
      <c r="L33" s="74"/>
      <c r="M33" s="74"/>
      <c r="N33" s="77"/>
    </row>
    <row r="34" spans="1:24" x14ac:dyDescent="0.2">
      <c r="A34" s="61"/>
      <c r="B34" s="72">
        <v>22</v>
      </c>
      <c r="C34" s="73"/>
      <c r="D34" s="74"/>
      <c r="E34" s="75"/>
      <c r="F34" s="75"/>
      <c r="G34" s="76"/>
      <c r="I34" s="72">
        <v>22</v>
      </c>
      <c r="J34" s="74"/>
      <c r="K34" s="74"/>
      <c r="L34" s="74"/>
      <c r="M34" s="74"/>
      <c r="N34" s="77"/>
    </row>
    <row r="35" spans="1:24" x14ac:dyDescent="0.2">
      <c r="A35" s="61"/>
      <c r="B35" s="72">
        <v>23</v>
      </c>
      <c r="C35" s="73"/>
      <c r="D35" s="74"/>
      <c r="E35" s="75"/>
      <c r="F35" s="75"/>
      <c r="G35" s="76"/>
      <c r="I35" s="72">
        <v>23</v>
      </c>
      <c r="J35" s="74"/>
      <c r="K35" s="74"/>
      <c r="L35" s="74"/>
      <c r="M35" s="74"/>
      <c r="N35" s="77"/>
    </row>
    <row r="36" spans="1:24" x14ac:dyDescent="0.2">
      <c r="A36" s="61"/>
      <c r="B36" s="72">
        <v>24</v>
      </c>
      <c r="C36" s="73"/>
      <c r="D36" s="74"/>
      <c r="E36" s="75"/>
      <c r="F36" s="75"/>
      <c r="G36" s="76"/>
      <c r="I36" s="72">
        <v>24</v>
      </c>
      <c r="J36" s="74"/>
      <c r="K36" s="74"/>
      <c r="L36" s="74"/>
      <c r="M36" s="74"/>
      <c r="N36" s="77"/>
    </row>
    <row r="37" spans="1:24" x14ac:dyDescent="0.2">
      <c r="A37" s="61"/>
      <c r="B37" s="72">
        <v>25</v>
      </c>
      <c r="C37" s="73"/>
      <c r="D37" s="74"/>
      <c r="E37" s="75"/>
      <c r="F37" s="75"/>
      <c r="G37" s="76"/>
      <c r="I37" s="72">
        <v>25</v>
      </c>
      <c r="J37" s="74"/>
      <c r="K37" s="74"/>
      <c r="L37" s="74"/>
      <c r="M37" s="74"/>
      <c r="N37" s="77"/>
    </row>
    <row r="38" spans="1:24" x14ac:dyDescent="0.2">
      <c r="A38" s="61"/>
      <c r="B38" s="72">
        <v>26</v>
      </c>
      <c r="C38" s="73"/>
      <c r="D38" s="74"/>
      <c r="E38" s="75"/>
      <c r="F38" s="75"/>
      <c r="G38" s="76"/>
      <c r="I38" s="72">
        <v>26</v>
      </c>
      <c r="J38" s="74"/>
      <c r="K38" s="74"/>
      <c r="L38" s="74"/>
      <c r="M38" s="74"/>
      <c r="N38" s="77"/>
    </row>
    <row r="39" spans="1:24" x14ac:dyDescent="0.2">
      <c r="A39" s="61"/>
      <c r="B39" s="72">
        <v>27</v>
      </c>
      <c r="C39" s="73"/>
      <c r="D39" s="74"/>
      <c r="E39" s="75"/>
      <c r="F39" s="75"/>
      <c r="G39" s="76"/>
      <c r="I39" s="72">
        <v>27</v>
      </c>
      <c r="J39" s="74"/>
      <c r="K39" s="74"/>
      <c r="L39" s="74"/>
      <c r="M39" s="74"/>
      <c r="N39" s="77"/>
    </row>
    <row r="40" spans="1:24" x14ac:dyDescent="0.2">
      <c r="A40" s="61"/>
      <c r="B40" s="72">
        <v>28</v>
      </c>
      <c r="C40" s="73"/>
      <c r="D40" s="74"/>
      <c r="E40" s="75"/>
      <c r="F40" s="75"/>
      <c r="G40" s="76"/>
      <c r="I40" s="72">
        <v>28</v>
      </c>
      <c r="J40" s="74"/>
      <c r="K40" s="74"/>
      <c r="L40" s="74"/>
      <c r="M40" s="74"/>
      <c r="N40" s="77"/>
    </row>
    <row r="41" spans="1:24" x14ac:dyDescent="0.2">
      <c r="A41" s="61"/>
      <c r="B41" s="93">
        <v>29</v>
      </c>
      <c r="C41" s="73"/>
      <c r="D41" s="74"/>
      <c r="E41" s="75"/>
      <c r="F41" s="75"/>
      <c r="G41" s="76"/>
      <c r="I41" s="72">
        <v>29</v>
      </c>
      <c r="J41" s="74"/>
      <c r="K41" s="74"/>
      <c r="L41" s="74"/>
      <c r="M41" s="74"/>
      <c r="N41" s="77"/>
    </row>
    <row r="42" spans="1:24" ht="15.75" thickBot="1" x14ac:dyDescent="0.25">
      <c r="A42" s="61"/>
      <c r="B42" s="78">
        <v>30</v>
      </c>
      <c r="C42" s="92"/>
      <c r="D42" s="80"/>
      <c r="E42" s="81"/>
      <c r="F42" s="81"/>
      <c r="G42" s="82"/>
      <c r="I42" s="78">
        <v>30</v>
      </c>
      <c r="J42" s="80"/>
      <c r="K42" s="80"/>
      <c r="L42" s="80"/>
      <c r="M42" s="80"/>
      <c r="N42" s="83"/>
    </row>
    <row r="43" spans="1:24" ht="7.5" customHeight="1" thickBot="1" x14ac:dyDescent="0.25">
      <c r="A43" s="61"/>
      <c r="B43" s="23"/>
      <c r="C43" s="84"/>
      <c r="D43" s="23"/>
      <c r="E43" s="85"/>
      <c r="F43" s="85"/>
      <c r="G43" s="85"/>
      <c r="I43" s="23"/>
      <c r="J43" s="23"/>
      <c r="K43" s="23"/>
      <c r="L43" s="23"/>
      <c r="M43" s="23"/>
      <c r="N43" s="23"/>
    </row>
    <row r="44" spans="1:24" ht="24.95" customHeight="1" thickBot="1" x14ac:dyDescent="0.25">
      <c r="A44" s="60"/>
      <c r="B44" s="60"/>
      <c r="C44" s="60"/>
      <c r="D44" s="60"/>
      <c r="E44" s="60"/>
      <c r="F44" s="60"/>
      <c r="G44" s="60"/>
      <c r="H44" s="60"/>
      <c r="I44" s="60"/>
      <c r="J44" s="60"/>
      <c r="K44" s="60"/>
      <c r="L44" s="60"/>
      <c r="M44" s="60"/>
      <c r="N44" s="60"/>
      <c r="O44" s="60"/>
      <c r="P44" s="60"/>
      <c r="Q44" s="60"/>
      <c r="R44" s="60"/>
      <c r="S44" s="60"/>
    </row>
    <row r="45" spans="1:24" s="6" customFormat="1" ht="24.95" customHeight="1" thickBot="1" x14ac:dyDescent="0.3">
      <c r="B45" s="264" t="s">
        <v>178</v>
      </c>
      <c r="C45" s="267"/>
      <c r="D45" s="265"/>
      <c r="E45" s="265"/>
      <c r="F45" s="265"/>
      <c r="G45" s="265"/>
      <c r="H45" s="265"/>
      <c r="I45" s="265"/>
      <c r="J45" s="265"/>
      <c r="K45" s="265"/>
      <c r="L45" s="265"/>
      <c r="M45" s="265"/>
      <c r="N45" s="265"/>
      <c r="O45" s="265"/>
      <c r="P45" s="265"/>
      <c r="Q45" s="265"/>
      <c r="R45" s="265"/>
      <c r="S45" s="266"/>
    </row>
    <row r="46" spans="1:24" s="6" customFormat="1" ht="24.95" customHeight="1" x14ac:dyDescent="0.25">
      <c r="B46" s="105" t="s">
        <v>179</v>
      </c>
      <c r="C46" s="106"/>
      <c r="D46" s="106"/>
      <c r="E46" s="106"/>
      <c r="F46" s="107"/>
      <c r="G46" s="108">
        <f>COUNT(E13:G42)</f>
        <v>0</v>
      </c>
      <c r="H46" s="5"/>
      <c r="I46" s="105" t="s">
        <v>180</v>
      </c>
      <c r="J46" s="106"/>
      <c r="K46" s="106"/>
      <c r="L46" s="106"/>
      <c r="M46" s="107"/>
      <c r="N46" s="108">
        <f>COUNT(L13:N42)</f>
        <v>0</v>
      </c>
      <c r="P46" s="249" t="s">
        <v>181</v>
      </c>
      <c r="Q46" s="250"/>
      <c r="R46" s="250"/>
      <c r="S46" s="251">
        <f>G52+N52</f>
        <v>0</v>
      </c>
      <c r="T46" s="5"/>
      <c r="U46" s="5"/>
      <c r="V46" s="5"/>
      <c r="W46" s="5"/>
      <c r="X46" s="5"/>
    </row>
    <row r="47" spans="1:24" s="6" customFormat="1" ht="24.95" customHeight="1" thickBot="1" x14ac:dyDescent="0.3">
      <c r="B47" s="109" t="s">
        <v>182</v>
      </c>
      <c r="C47" s="110"/>
      <c r="D47" s="110"/>
      <c r="E47" s="110"/>
      <c r="F47" s="111"/>
      <c r="G47" s="112">
        <f>SUM(E13:G42)</f>
        <v>0</v>
      </c>
      <c r="I47" s="109" t="s">
        <v>183</v>
      </c>
      <c r="J47" s="110"/>
      <c r="K47" s="110"/>
      <c r="L47" s="110"/>
      <c r="M47" s="111"/>
      <c r="N47" s="113">
        <f>SUM(L13:N42)</f>
        <v>0</v>
      </c>
      <c r="P47" s="252" t="s">
        <v>184</v>
      </c>
      <c r="Q47" s="253"/>
      <c r="R47" s="253"/>
      <c r="S47" s="248">
        <f>G53+N53</f>
        <v>0</v>
      </c>
    </row>
    <row r="48" spans="1:24" s="6" customFormat="1" ht="24.95" customHeight="1" x14ac:dyDescent="0.25">
      <c r="B48" s="109" t="s">
        <v>185</v>
      </c>
      <c r="C48" s="110"/>
      <c r="D48" s="110"/>
      <c r="E48" s="110"/>
      <c r="F48" s="111"/>
      <c r="G48" s="240">
        <f>IF(G46&gt;0,ROUND(G47/G46,0),0)</f>
        <v>0</v>
      </c>
      <c r="I48" s="109" t="s">
        <v>186</v>
      </c>
      <c r="J48" s="110"/>
      <c r="K48" s="110"/>
      <c r="L48" s="110"/>
      <c r="M48" s="111"/>
      <c r="N48" s="240">
        <f>IF(N46&gt;0,ROUND(N47/N46,0),0)</f>
        <v>0</v>
      </c>
      <c r="P48" s="91"/>
    </row>
    <row r="49" spans="2:14" s="6" customFormat="1" ht="24.95" customHeight="1" x14ac:dyDescent="0.25">
      <c r="B49" s="109" t="s">
        <v>187</v>
      </c>
      <c r="C49" s="110"/>
      <c r="D49" s="110"/>
      <c r="E49" s="110"/>
      <c r="F49" s="111"/>
      <c r="G49" s="113">
        <f>SUM(D13:D42)</f>
        <v>0</v>
      </c>
      <c r="I49" s="109" t="s">
        <v>188</v>
      </c>
      <c r="J49" s="110"/>
      <c r="K49" s="110"/>
      <c r="L49" s="110"/>
      <c r="M49" s="111"/>
      <c r="N49" s="113">
        <f>SUM(K13:K42)</f>
        <v>0</v>
      </c>
    </row>
    <row r="50" spans="2:14" s="6" customFormat="1" ht="24.95" customHeight="1" x14ac:dyDescent="0.25">
      <c r="B50" s="109" t="s">
        <v>189</v>
      </c>
      <c r="C50" s="110"/>
      <c r="D50" s="110"/>
      <c r="E50" s="110"/>
      <c r="F50" s="111"/>
      <c r="G50" s="112">
        <f>G49/D8</f>
        <v>0</v>
      </c>
      <c r="I50" s="109" t="s">
        <v>190</v>
      </c>
      <c r="J50" s="110"/>
      <c r="K50" s="110"/>
      <c r="L50" s="110"/>
      <c r="M50" s="111"/>
      <c r="N50" s="112">
        <f>N49/D8</f>
        <v>0</v>
      </c>
    </row>
    <row r="51" spans="2:14" s="6" customFormat="1" ht="24.95" customHeight="1" x14ac:dyDescent="0.25">
      <c r="B51" s="109" t="s">
        <v>191</v>
      </c>
      <c r="C51" s="110"/>
      <c r="D51" s="110"/>
      <c r="E51" s="110"/>
      <c r="F51" s="111"/>
      <c r="G51" s="112">
        <f>G50*D4</f>
        <v>0</v>
      </c>
      <c r="I51" s="109" t="s">
        <v>192</v>
      </c>
      <c r="J51" s="110"/>
      <c r="K51" s="110"/>
      <c r="L51" s="110"/>
      <c r="M51" s="111"/>
      <c r="N51" s="112">
        <f>N50*D4</f>
        <v>0</v>
      </c>
    </row>
    <row r="52" spans="2:14" s="6" customFormat="1" ht="24.95" customHeight="1" x14ac:dyDescent="0.25">
      <c r="B52" s="109" t="s">
        <v>193</v>
      </c>
      <c r="C52" s="110"/>
      <c r="D52" s="110"/>
      <c r="E52" s="110"/>
      <c r="F52" s="111"/>
      <c r="G52" s="255">
        <f>IF(G51&gt;0,VLOOKUP(G48,'Lookup values'!B4:C53,2,FALSE)*G51/1000,0)</f>
        <v>0</v>
      </c>
      <c r="I52" s="109" t="s">
        <v>194</v>
      </c>
      <c r="J52" s="114"/>
      <c r="K52" s="114"/>
      <c r="L52" s="114"/>
      <c r="M52" s="111"/>
      <c r="N52" s="254">
        <f>IF(N51&gt;0,VLOOKUP(N48,'Lookup values'!E4:F53,2,FALSE)*N51/1000,0)</f>
        <v>0</v>
      </c>
    </row>
    <row r="53" spans="2:14" s="6" customFormat="1" ht="24.95" customHeight="1" thickBot="1" x14ac:dyDescent="0.3">
      <c r="B53" s="167" t="s">
        <v>195</v>
      </c>
      <c r="C53" s="168"/>
      <c r="D53" s="168"/>
      <c r="E53" s="168"/>
      <c r="F53" s="115"/>
      <c r="G53" s="246">
        <f>G52*44/12</f>
        <v>0</v>
      </c>
      <c r="I53" s="167" t="s">
        <v>196</v>
      </c>
      <c r="J53" s="116"/>
      <c r="K53" s="116"/>
      <c r="L53" s="116"/>
      <c r="M53" s="115"/>
      <c r="N53" s="248">
        <f>N52*44/12</f>
        <v>0</v>
      </c>
    </row>
    <row r="54" spans="2:14" ht="15.75" x14ac:dyDescent="0.25">
      <c r="B54" s="89"/>
      <c r="C54" s="14"/>
      <c r="J54" s="71"/>
    </row>
    <row r="55" spans="2:14" ht="15.75" x14ac:dyDescent="0.25">
      <c r="J55" s="71"/>
    </row>
  </sheetData>
  <sheetProtection algorithmName="SHA-512" hashValue="A6jbFNhrKHaqxiOJGF0S1RfYedK1QueYvGP0gwOoX2CPUJMqg7woHqYo8I8wfQlfPElbPskhBN4KXPKGy8rvOw==" saltValue="GaDiv5feK0FCzOWWh1X11Q==" spinCount="100000" sheet="1" objects="1" scenarios="1"/>
  <mergeCells count="18">
    <mergeCell ref="D6:G6"/>
    <mergeCell ref="D2:G2"/>
    <mergeCell ref="I2:K2"/>
    <mergeCell ref="D3:G3"/>
    <mergeCell ref="I3:K3"/>
    <mergeCell ref="D4:G4"/>
    <mergeCell ref="K11:K12"/>
    <mergeCell ref="L11:N11"/>
    <mergeCell ref="D7:G7"/>
    <mergeCell ref="D8:G8"/>
    <mergeCell ref="B10:G10"/>
    <mergeCell ref="I10:N10"/>
    <mergeCell ref="B11:B12"/>
    <mergeCell ref="C11:C12"/>
    <mergeCell ref="D11:D12"/>
    <mergeCell ref="E11:G11"/>
    <mergeCell ref="I11:I12"/>
    <mergeCell ref="J11:J12"/>
  </mergeCells>
  <conditionalFormatting sqref="E13:G43">
    <cfRule type="cellIs" dxfId="5" priority="3" operator="lessThan">
      <formula>0</formula>
    </cfRule>
    <cfRule type="cellIs" dxfId="4" priority="4" operator="greaterThan">
      <formula>50</formula>
    </cfRule>
  </conditionalFormatting>
  <conditionalFormatting sqref="L13:N43">
    <cfRule type="cellIs" dxfId="3" priority="1" operator="lessThan">
      <formula>0</formula>
    </cfRule>
    <cfRule type="cellIs" dxfId="2" priority="2" operator="greaterThan">
      <formula>50</formula>
    </cfRule>
  </conditionalFormatting>
  <pageMargins left="0.23622047244094491" right="0.23622047244094491" top="0.74803149606299213" bottom="0.74803149606299213" header="0.31496062992125984" footer="0.31496062992125984"/>
  <pageSetup paperSize="9" scale="8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2CB72-8EDB-435F-83EA-11A73C46BF97}">
  <sheetPr>
    <tabColor rgb="FFD8E4BC"/>
    <pageSetUpPr fitToPage="1"/>
  </sheetPr>
  <dimension ref="A1:S68"/>
  <sheetViews>
    <sheetView zoomScale="85" zoomScaleNormal="85" workbookViewId="0">
      <selection activeCell="K27" sqref="K27"/>
    </sheetView>
  </sheetViews>
  <sheetFormatPr defaultRowHeight="15" x14ac:dyDescent="0.2"/>
  <cols>
    <col min="1" max="1" width="1.42578125" style="4" customWidth="1"/>
    <col min="2" max="2" width="10.5703125" style="4" customWidth="1"/>
    <col min="3" max="3" width="27.5703125" style="4" customWidth="1"/>
    <col min="4" max="4" width="13.85546875" style="4" customWidth="1"/>
    <col min="5" max="5" width="14.42578125" style="4" customWidth="1"/>
    <col min="6" max="6" width="15.7109375" style="4" customWidth="1"/>
    <col min="7" max="7" width="13.85546875" style="4" customWidth="1"/>
    <col min="8" max="8" width="4.7109375" style="4" customWidth="1"/>
    <col min="9" max="9" width="10.5703125" style="4" customWidth="1"/>
    <col min="10" max="10" width="25.42578125" style="4" customWidth="1"/>
    <col min="11" max="14" width="13.5703125" style="4" customWidth="1"/>
    <col min="15" max="15" width="8.5703125" style="4" customWidth="1"/>
    <col min="16" max="16" width="10.7109375" style="4" customWidth="1"/>
    <col min="17" max="17" width="9.28515625" style="4" customWidth="1"/>
    <col min="18" max="18" width="19.140625" style="4" customWidth="1"/>
    <col min="19" max="19" width="11.7109375" style="4" customWidth="1"/>
    <col min="20" max="16384" width="9.140625" style="4"/>
  </cols>
  <sheetData>
    <row r="1" spans="1:15" ht="6" customHeight="1" thickBot="1" x14ac:dyDescent="0.25">
      <c r="A1" s="59"/>
      <c r="B1" s="60"/>
      <c r="C1" s="60"/>
      <c r="D1" s="60"/>
      <c r="E1" s="60"/>
      <c r="F1" s="60"/>
      <c r="G1" s="60"/>
      <c r="H1" s="60"/>
      <c r="I1" s="60"/>
      <c r="J1" s="60"/>
      <c r="K1" s="60"/>
      <c r="L1" s="60"/>
      <c r="M1" s="60"/>
      <c r="N1" s="60"/>
      <c r="O1" s="60"/>
    </row>
    <row r="2" spans="1:15" x14ac:dyDescent="0.2">
      <c r="A2" s="61"/>
      <c r="B2" s="86" t="s">
        <v>0</v>
      </c>
      <c r="C2" s="62"/>
      <c r="D2" s="601" t="str">
        <f>'Planning Stratum4_Species'!B5</f>
        <v>&lt;Enter project name&gt;</v>
      </c>
      <c r="E2" s="601"/>
      <c r="F2" s="601"/>
      <c r="G2" s="602"/>
      <c r="I2" s="603" t="s">
        <v>16</v>
      </c>
      <c r="J2" s="604"/>
      <c r="K2" s="605"/>
    </row>
    <row r="3" spans="1:15" ht="15.75" thickBot="1" x14ac:dyDescent="0.25">
      <c r="A3" s="61"/>
      <c r="B3" s="87" t="s">
        <v>2</v>
      </c>
      <c r="C3" s="64"/>
      <c r="D3" s="606" t="str">
        <f>'Planning Stratum4_Species'!B8</f>
        <v>&lt;Enter stratum number&gt;</v>
      </c>
      <c r="E3" s="606"/>
      <c r="F3" s="606"/>
      <c r="G3" s="607"/>
      <c r="I3" s="608" t="s">
        <v>175</v>
      </c>
      <c r="J3" s="609"/>
      <c r="K3" s="610"/>
    </row>
    <row r="4" spans="1:15" x14ac:dyDescent="0.2">
      <c r="A4" s="61"/>
      <c r="B4" s="65" t="s">
        <v>4</v>
      </c>
      <c r="C4" s="64"/>
      <c r="D4" s="611">
        <f>'Planning Stratum4_Species'!B10</f>
        <v>2</v>
      </c>
      <c r="E4" s="611"/>
      <c r="F4" s="611"/>
      <c r="G4" s="612"/>
    </row>
    <row r="5" spans="1:15" ht="15.75" x14ac:dyDescent="0.2">
      <c r="A5" s="61"/>
      <c r="B5" s="65" t="s">
        <v>5</v>
      </c>
      <c r="C5" s="65"/>
      <c r="D5" s="66">
        <f>'Planning Stratum4_Species'!B12</f>
        <v>5.8</v>
      </c>
      <c r="E5" s="257" t="s">
        <v>6</v>
      </c>
      <c r="F5" s="67"/>
      <c r="G5" s="144">
        <f>'Planning Stratum4_Species'!E12</f>
        <v>0</v>
      </c>
    </row>
    <row r="6" spans="1:15" x14ac:dyDescent="0.2">
      <c r="A6" s="61"/>
      <c r="B6" s="87" t="s">
        <v>7</v>
      </c>
      <c r="C6" s="64"/>
      <c r="D6" s="599">
        <f>'Planning Stratum4_Species'!B11</f>
        <v>10</v>
      </c>
      <c r="E6" s="599"/>
      <c r="F6" s="599"/>
      <c r="G6" s="600"/>
    </row>
    <row r="7" spans="1:15" ht="15.75" x14ac:dyDescent="0.25">
      <c r="A7" s="61"/>
      <c r="B7" s="87" t="s">
        <v>176</v>
      </c>
      <c r="C7" s="64"/>
      <c r="D7" s="611">
        <f>'Planning Stratum4_Species'!B13</f>
        <v>1.0568317686676064E-2</v>
      </c>
      <c r="E7" s="611"/>
      <c r="F7" s="611"/>
      <c r="G7" s="612"/>
      <c r="K7" s="1"/>
    </row>
    <row r="8" spans="1:15" ht="16.5" thickBot="1" x14ac:dyDescent="0.3">
      <c r="A8" s="61"/>
      <c r="B8" s="163" t="s">
        <v>177</v>
      </c>
      <c r="C8" s="70"/>
      <c r="D8" s="665">
        <f>D7*D6</f>
        <v>0.10568317686676064</v>
      </c>
      <c r="E8" s="665"/>
      <c r="F8" s="665"/>
      <c r="G8" s="666"/>
      <c r="K8" s="1"/>
    </row>
    <row r="9" spans="1:15" ht="16.5" thickBot="1" x14ac:dyDescent="0.3">
      <c r="A9" s="61"/>
      <c r="B9" s="1"/>
      <c r="D9" s="99"/>
    </row>
    <row r="10" spans="1:15" s="12" customFormat="1" ht="31.5" customHeight="1" x14ac:dyDescent="0.25">
      <c r="A10" s="100"/>
      <c r="B10" s="617" t="s">
        <v>17</v>
      </c>
      <c r="C10" s="618"/>
      <c r="D10" s="618"/>
      <c r="E10" s="618"/>
      <c r="F10" s="618"/>
      <c r="G10" s="619"/>
      <c r="I10" s="617" t="s">
        <v>18</v>
      </c>
      <c r="J10" s="618"/>
      <c r="K10" s="618"/>
      <c r="L10" s="618"/>
      <c r="M10" s="618"/>
      <c r="N10" s="619"/>
      <c r="O10" s="101"/>
    </row>
    <row r="11" spans="1:15" ht="31.5" customHeight="1" x14ac:dyDescent="0.2">
      <c r="A11" s="61"/>
      <c r="B11" s="670" t="s">
        <v>19</v>
      </c>
      <c r="C11" s="671" t="s">
        <v>20</v>
      </c>
      <c r="D11" s="671" t="s">
        <v>21</v>
      </c>
      <c r="E11" s="668" t="s">
        <v>22</v>
      </c>
      <c r="F11" s="668"/>
      <c r="G11" s="669"/>
      <c r="I11" s="670" t="s">
        <v>19</v>
      </c>
      <c r="J11" s="671" t="s">
        <v>23</v>
      </c>
      <c r="K11" s="671" t="s">
        <v>21</v>
      </c>
      <c r="L11" s="668" t="s">
        <v>24</v>
      </c>
      <c r="M11" s="668"/>
      <c r="N11" s="669"/>
    </row>
    <row r="12" spans="1:15" x14ac:dyDescent="0.2">
      <c r="A12" s="61"/>
      <c r="B12" s="621"/>
      <c r="C12" s="614"/>
      <c r="D12" s="614"/>
      <c r="E12" s="102">
        <v>1</v>
      </c>
      <c r="F12" s="102">
        <v>2</v>
      </c>
      <c r="G12" s="103">
        <v>3</v>
      </c>
      <c r="I12" s="621"/>
      <c r="J12" s="614"/>
      <c r="K12" s="614"/>
      <c r="L12" s="102">
        <v>1</v>
      </c>
      <c r="M12" s="102">
        <v>2</v>
      </c>
      <c r="N12" s="103">
        <v>3</v>
      </c>
    </row>
    <row r="13" spans="1:15" x14ac:dyDescent="0.2">
      <c r="A13" s="61"/>
      <c r="B13" s="72">
        <v>1</v>
      </c>
      <c r="C13" s="73"/>
      <c r="D13" s="74"/>
      <c r="E13" s="134"/>
      <c r="F13" s="134"/>
      <c r="G13" s="135"/>
      <c r="I13" s="72">
        <v>1</v>
      </c>
      <c r="J13" s="74"/>
      <c r="K13" s="74"/>
      <c r="L13" s="134"/>
      <c r="M13" s="134"/>
      <c r="N13" s="135"/>
    </row>
    <row r="14" spans="1:15" x14ac:dyDescent="0.2">
      <c r="A14" s="61"/>
      <c r="B14" s="72">
        <v>2</v>
      </c>
      <c r="C14" s="73"/>
      <c r="D14" s="74"/>
      <c r="E14" s="134"/>
      <c r="F14" s="134"/>
      <c r="G14" s="135"/>
      <c r="I14" s="72">
        <v>2</v>
      </c>
      <c r="J14" s="74"/>
      <c r="K14" s="74"/>
      <c r="L14" s="134"/>
      <c r="M14" s="134"/>
      <c r="N14" s="135"/>
    </row>
    <row r="15" spans="1:15" x14ac:dyDescent="0.2">
      <c r="A15" s="61"/>
      <c r="B15" s="72">
        <v>3</v>
      </c>
      <c r="C15" s="73"/>
      <c r="D15" s="74"/>
      <c r="E15" s="134"/>
      <c r="F15" s="134"/>
      <c r="G15" s="135"/>
      <c r="I15" s="72">
        <v>3</v>
      </c>
      <c r="J15" s="74"/>
      <c r="K15" s="74"/>
      <c r="L15" s="134"/>
      <c r="M15" s="134"/>
      <c r="N15" s="135"/>
    </row>
    <row r="16" spans="1:15" x14ac:dyDescent="0.2">
      <c r="A16" s="61"/>
      <c r="B16" s="72">
        <v>4</v>
      </c>
      <c r="C16" s="73"/>
      <c r="D16" s="74"/>
      <c r="E16" s="134"/>
      <c r="F16" s="134"/>
      <c r="G16" s="135"/>
      <c r="I16" s="72">
        <v>4</v>
      </c>
      <c r="J16" s="74"/>
      <c r="K16" s="74"/>
      <c r="L16" s="134"/>
      <c r="M16" s="134"/>
      <c r="N16" s="135"/>
    </row>
    <row r="17" spans="1:14" x14ac:dyDescent="0.2">
      <c r="A17" s="61"/>
      <c r="B17" s="72">
        <v>5</v>
      </c>
      <c r="C17" s="73"/>
      <c r="D17" s="74"/>
      <c r="E17" s="134"/>
      <c r="F17" s="134"/>
      <c r="G17" s="135"/>
      <c r="I17" s="72">
        <v>5</v>
      </c>
      <c r="J17" s="74"/>
      <c r="K17" s="74"/>
      <c r="L17" s="134"/>
      <c r="M17" s="134"/>
      <c r="N17" s="135"/>
    </row>
    <row r="18" spans="1:14" x14ac:dyDescent="0.2">
      <c r="A18" s="61"/>
      <c r="B18" s="72">
        <v>6</v>
      </c>
      <c r="C18" s="73"/>
      <c r="D18" s="74"/>
      <c r="E18" s="134"/>
      <c r="F18" s="134"/>
      <c r="G18" s="135"/>
      <c r="I18" s="72">
        <v>6</v>
      </c>
      <c r="J18" s="74"/>
      <c r="K18" s="74"/>
      <c r="L18" s="134"/>
      <c r="M18" s="134"/>
      <c r="N18" s="135"/>
    </row>
    <row r="19" spans="1:14" x14ac:dyDescent="0.2">
      <c r="A19" s="61"/>
      <c r="B19" s="72">
        <v>7</v>
      </c>
      <c r="C19" s="73"/>
      <c r="D19" s="74"/>
      <c r="E19" s="134"/>
      <c r="F19" s="134"/>
      <c r="G19" s="135"/>
      <c r="I19" s="72">
        <v>7</v>
      </c>
      <c r="J19" s="74"/>
      <c r="K19" s="74"/>
      <c r="L19" s="134"/>
      <c r="M19" s="134"/>
      <c r="N19" s="135"/>
    </row>
    <row r="20" spans="1:14" x14ac:dyDescent="0.2">
      <c r="A20" s="61"/>
      <c r="B20" s="72">
        <v>8</v>
      </c>
      <c r="C20" s="73"/>
      <c r="D20" s="74"/>
      <c r="E20" s="134"/>
      <c r="F20" s="134"/>
      <c r="G20" s="135"/>
      <c r="I20" s="72">
        <v>8</v>
      </c>
      <c r="J20" s="74"/>
      <c r="K20" s="74"/>
      <c r="L20" s="134"/>
      <c r="M20" s="134"/>
      <c r="N20" s="135"/>
    </row>
    <row r="21" spans="1:14" x14ac:dyDescent="0.2">
      <c r="A21" s="61"/>
      <c r="B21" s="72">
        <v>9</v>
      </c>
      <c r="C21" s="73"/>
      <c r="D21" s="74"/>
      <c r="E21" s="134"/>
      <c r="F21" s="134"/>
      <c r="G21" s="135"/>
      <c r="I21" s="72">
        <v>9</v>
      </c>
      <c r="J21" s="74"/>
      <c r="K21" s="74"/>
      <c r="L21" s="134"/>
      <c r="M21" s="134"/>
      <c r="N21" s="135"/>
    </row>
    <row r="22" spans="1:14" x14ac:dyDescent="0.2">
      <c r="A22" s="61"/>
      <c r="B22" s="72">
        <v>10</v>
      </c>
      <c r="C22" s="73"/>
      <c r="D22" s="74"/>
      <c r="E22" s="134"/>
      <c r="F22" s="134"/>
      <c r="G22" s="135"/>
      <c r="I22" s="72">
        <v>10</v>
      </c>
      <c r="J22" s="74"/>
      <c r="K22" s="74"/>
      <c r="L22" s="134"/>
      <c r="M22" s="134"/>
      <c r="N22" s="135"/>
    </row>
    <row r="23" spans="1:14" x14ac:dyDescent="0.2">
      <c r="A23" s="61"/>
      <c r="B23" s="72">
        <v>11</v>
      </c>
      <c r="C23" s="73"/>
      <c r="D23" s="74"/>
      <c r="E23" s="134"/>
      <c r="F23" s="134"/>
      <c r="G23" s="135"/>
      <c r="I23" s="72">
        <v>11</v>
      </c>
      <c r="J23" s="74"/>
      <c r="K23" s="74"/>
      <c r="L23" s="134"/>
      <c r="M23" s="134"/>
      <c r="N23" s="135"/>
    </row>
    <row r="24" spans="1:14" x14ac:dyDescent="0.2">
      <c r="A24" s="61"/>
      <c r="B24" s="72">
        <v>12</v>
      </c>
      <c r="C24" s="73"/>
      <c r="D24" s="74"/>
      <c r="E24" s="134"/>
      <c r="F24" s="134"/>
      <c r="G24" s="135"/>
      <c r="I24" s="72">
        <v>12</v>
      </c>
      <c r="J24" s="74"/>
      <c r="K24" s="74"/>
      <c r="L24" s="134"/>
      <c r="M24" s="134"/>
      <c r="N24" s="135"/>
    </row>
    <row r="25" spans="1:14" x14ac:dyDescent="0.2">
      <c r="A25" s="61"/>
      <c r="B25" s="72">
        <v>13</v>
      </c>
      <c r="C25" s="73"/>
      <c r="D25" s="74"/>
      <c r="E25" s="134"/>
      <c r="F25" s="134"/>
      <c r="G25" s="135"/>
      <c r="I25" s="72">
        <v>13</v>
      </c>
      <c r="J25" s="74"/>
      <c r="K25" s="74"/>
      <c r="L25" s="134"/>
      <c r="M25" s="134"/>
      <c r="N25" s="135"/>
    </row>
    <row r="26" spans="1:14" x14ac:dyDescent="0.2">
      <c r="A26" s="61"/>
      <c r="B26" s="72">
        <v>14</v>
      </c>
      <c r="C26" s="73"/>
      <c r="D26" s="74"/>
      <c r="E26" s="134"/>
      <c r="F26" s="134"/>
      <c r="G26" s="135"/>
      <c r="I26" s="72">
        <v>14</v>
      </c>
      <c r="J26" s="74"/>
      <c r="K26" s="74"/>
      <c r="L26" s="134"/>
      <c r="M26" s="134"/>
      <c r="N26" s="135"/>
    </row>
    <row r="27" spans="1:14" x14ac:dyDescent="0.2">
      <c r="A27" s="61"/>
      <c r="B27" s="72">
        <v>15</v>
      </c>
      <c r="C27" s="73"/>
      <c r="D27" s="74"/>
      <c r="E27" s="134"/>
      <c r="F27" s="134"/>
      <c r="G27" s="135"/>
      <c r="I27" s="72">
        <v>15</v>
      </c>
      <c r="J27" s="74"/>
      <c r="K27" s="74"/>
      <c r="L27" s="134"/>
      <c r="M27" s="134"/>
      <c r="N27" s="135"/>
    </row>
    <row r="28" spans="1:14" x14ac:dyDescent="0.2">
      <c r="A28" s="61"/>
      <c r="B28" s="72">
        <v>16</v>
      </c>
      <c r="C28" s="73"/>
      <c r="D28" s="74"/>
      <c r="E28" s="134"/>
      <c r="F28" s="134"/>
      <c r="G28" s="135"/>
      <c r="I28" s="72">
        <v>16</v>
      </c>
      <c r="J28" s="74"/>
      <c r="K28" s="74"/>
      <c r="L28" s="134"/>
      <c r="M28" s="134"/>
      <c r="N28" s="135"/>
    </row>
    <row r="29" spans="1:14" x14ac:dyDescent="0.2">
      <c r="A29" s="61"/>
      <c r="B29" s="72">
        <v>17</v>
      </c>
      <c r="C29" s="73"/>
      <c r="D29" s="74"/>
      <c r="E29" s="134"/>
      <c r="F29" s="134"/>
      <c r="G29" s="135"/>
      <c r="I29" s="72">
        <v>17</v>
      </c>
      <c r="J29" s="74"/>
      <c r="K29" s="74"/>
      <c r="L29" s="134"/>
      <c r="M29" s="134"/>
      <c r="N29" s="135"/>
    </row>
    <row r="30" spans="1:14" x14ac:dyDescent="0.2">
      <c r="A30" s="61"/>
      <c r="B30" s="72">
        <v>18</v>
      </c>
      <c r="C30" s="73"/>
      <c r="D30" s="74"/>
      <c r="E30" s="134"/>
      <c r="F30" s="134"/>
      <c r="G30" s="135"/>
      <c r="I30" s="72">
        <v>18</v>
      </c>
      <c r="J30" s="74"/>
      <c r="K30" s="74"/>
      <c r="L30" s="134"/>
      <c r="M30" s="134"/>
      <c r="N30" s="135"/>
    </row>
    <row r="31" spans="1:14" x14ac:dyDescent="0.2">
      <c r="A31" s="61"/>
      <c r="B31" s="72">
        <v>19</v>
      </c>
      <c r="C31" s="73"/>
      <c r="D31" s="74"/>
      <c r="E31" s="134"/>
      <c r="F31" s="134"/>
      <c r="G31" s="135"/>
      <c r="I31" s="72">
        <v>19</v>
      </c>
      <c r="J31" s="74"/>
      <c r="K31" s="74"/>
      <c r="L31" s="134"/>
      <c r="M31" s="134"/>
      <c r="N31" s="135"/>
    </row>
    <row r="32" spans="1:14" x14ac:dyDescent="0.2">
      <c r="A32" s="61"/>
      <c r="B32" s="72">
        <v>20</v>
      </c>
      <c r="C32" s="73"/>
      <c r="D32" s="74"/>
      <c r="E32" s="134"/>
      <c r="F32" s="134"/>
      <c r="G32" s="135"/>
      <c r="I32" s="72">
        <v>20</v>
      </c>
      <c r="J32" s="74"/>
      <c r="K32" s="74"/>
      <c r="L32" s="134"/>
      <c r="M32" s="134"/>
      <c r="N32" s="135"/>
    </row>
    <row r="33" spans="1:19" x14ac:dyDescent="0.2">
      <c r="A33" s="61"/>
      <c r="B33" s="72">
        <v>21</v>
      </c>
      <c r="C33" s="73"/>
      <c r="D33" s="74"/>
      <c r="E33" s="134"/>
      <c r="F33" s="134"/>
      <c r="G33" s="135"/>
      <c r="I33" s="72">
        <v>21</v>
      </c>
      <c r="J33" s="74"/>
      <c r="K33" s="74"/>
      <c r="L33" s="134"/>
      <c r="M33" s="134"/>
      <c r="N33" s="135"/>
    </row>
    <row r="34" spans="1:19" x14ac:dyDescent="0.2">
      <c r="A34" s="61"/>
      <c r="B34" s="72">
        <v>22</v>
      </c>
      <c r="C34" s="73"/>
      <c r="D34" s="74"/>
      <c r="E34" s="134"/>
      <c r="F34" s="134"/>
      <c r="G34" s="135"/>
      <c r="I34" s="72">
        <v>22</v>
      </c>
      <c r="J34" s="74"/>
      <c r="K34" s="74"/>
      <c r="L34" s="134"/>
      <c r="M34" s="134"/>
      <c r="N34" s="135"/>
    </row>
    <row r="35" spans="1:19" x14ac:dyDescent="0.2">
      <c r="A35" s="61"/>
      <c r="B35" s="72">
        <v>23</v>
      </c>
      <c r="C35" s="73"/>
      <c r="D35" s="74"/>
      <c r="E35" s="134"/>
      <c r="F35" s="134"/>
      <c r="G35" s="135"/>
      <c r="I35" s="72">
        <v>23</v>
      </c>
      <c r="J35" s="74"/>
      <c r="K35" s="74"/>
      <c r="L35" s="134"/>
      <c r="M35" s="134"/>
      <c r="N35" s="135"/>
    </row>
    <row r="36" spans="1:19" x14ac:dyDescent="0.2">
      <c r="A36" s="61"/>
      <c r="B36" s="72">
        <v>24</v>
      </c>
      <c r="C36" s="73"/>
      <c r="D36" s="74"/>
      <c r="E36" s="134"/>
      <c r="F36" s="134"/>
      <c r="G36" s="135"/>
      <c r="I36" s="72">
        <v>24</v>
      </c>
      <c r="J36" s="74"/>
      <c r="K36" s="74"/>
      <c r="L36" s="134"/>
      <c r="M36" s="134"/>
      <c r="N36" s="135"/>
    </row>
    <row r="37" spans="1:19" x14ac:dyDescent="0.2">
      <c r="A37" s="61"/>
      <c r="B37" s="72">
        <v>25</v>
      </c>
      <c r="C37" s="73"/>
      <c r="D37" s="74"/>
      <c r="E37" s="134"/>
      <c r="F37" s="134"/>
      <c r="G37" s="135"/>
      <c r="I37" s="72">
        <v>25</v>
      </c>
      <c r="J37" s="74"/>
      <c r="K37" s="74"/>
      <c r="L37" s="134"/>
      <c r="M37" s="134"/>
      <c r="N37" s="135"/>
    </row>
    <row r="38" spans="1:19" x14ac:dyDescent="0.2">
      <c r="A38" s="61"/>
      <c r="B38" s="72">
        <v>26</v>
      </c>
      <c r="C38" s="73"/>
      <c r="D38" s="74"/>
      <c r="E38" s="134"/>
      <c r="F38" s="134"/>
      <c r="G38" s="135"/>
      <c r="I38" s="72">
        <v>26</v>
      </c>
      <c r="J38" s="74"/>
      <c r="K38" s="74"/>
      <c r="L38" s="134"/>
      <c r="M38" s="134"/>
      <c r="N38" s="135"/>
    </row>
    <row r="39" spans="1:19" x14ac:dyDescent="0.2">
      <c r="A39" s="61"/>
      <c r="B39" s="72">
        <v>27</v>
      </c>
      <c r="C39" s="73"/>
      <c r="D39" s="74"/>
      <c r="E39" s="134"/>
      <c r="F39" s="134"/>
      <c r="G39" s="135"/>
      <c r="I39" s="72">
        <v>27</v>
      </c>
      <c r="J39" s="74"/>
      <c r="K39" s="74"/>
      <c r="L39" s="134"/>
      <c r="M39" s="134"/>
      <c r="N39" s="135"/>
    </row>
    <row r="40" spans="1:19" x14ac:dyDescent="0.2">
      <c r="A40" s="61"/>
      <c r="B40" s="72">
        <v>28</v>
      </c>
      <c r="C40" s="73"/>
      <c r="D40" s="74"/>
      <c r="E40" s="134"/>
      <c r="F40" s="134"/>
      <c r="G40" s="135"/>
      <c r="I40" s="72">
        <v>28</v>
      </c>
      <c r="J40" s="74"/>
      <c r="K40" s="74"/>
      <c r="L40" s="134"/>
      <c r="M40" s="134"/>
      <c r="N40" s="135"/>
    </row>
    <row r="41" spans="1:19" x14ac:dyDescent="0.2">
      <c r="A41" s="61"/>
      <c r="B41" s="72">
        <v>29</v>
      </c>
      <c r="C41" s="73"/>
      <c r="D41" s="74"/>
      <c r="E41" s="134"/>
      <c r="F41" s="134"/>
      <c r="G41" s="135"/>
      <c r="I41" s="93">
        <v>29</v>
      </c>
      <c r="J41" s="74"/>
      <c r="K41" s="74"/>
      <c r="L41" s="134"/>
      <c r="M41" s="134"/>
      <c r="N41" s="135"/>
    </row>
    <row r="42" spans="1:19" ht="15.75" thickBot="1" x14ac:dyDescent="0.25">
      <c r="A42" s="61"/>
      <c r="B42" s="78">
        <v>30</v>
      </c>
      <c r="C42" s="79"/>
      <c r="D42" s="80"/>
      <c r="E42" s="136"/>
      <c r="F42" s="136"/>
      <c r="G42" s="137"/>
      <c r="I42" s="78">
        <v>30</v>
      </c>
      <c r="J42" s="133"/>
      <c r="K42" s="80"/>
      <c r="L42" s="136"/>
      <c r="M42" s="136"/>
      <c r="N42" s="137"/>
    </row>
    <row r="43" spans="1:19" ht="12.75" customHeight="1" thickBot="1" x14ac:dyDescent="0.25">
      <c r="B43" s="23"/>
      <c r="C43" s="84"/>
      <c r="D43" s="23"/>
      <c r="E43" s="85"/>
      <c r="F43" s="85"/>
      <c r="G43" s="85"/>
      <c r="I43" s="23"/>
      <c r="J43" s="23"/>
      <c r="K43" s="23"/>
      <c r="L43" s="23"/>
      <c r="M43" s="23"/>
      <c r="N43" s="23"/>
    </row>
    <row r="44" spans="1:19" ht="15.75" thickBot="1" x14ac:dyDescent="0.25">
      <c r="A44" s="60"/>
      <c r="B44" s="60"/>
      <c r="C44" s="60"/>
      <c r="D44" s="60"/>
      <c r="E44" s="60"/>
      <c r="F44" s="60"/>
      <c r="G44" s="60"/>
      <c r="H44" s="60"/>
      <c r="I44" s="60"/>
      <c r="J44" s="60"/>
      <c r="K44" s="60"/>
      <c r="L44" s="60"/>
      <c r="M44" s="60"/>
      <c r="N44" s="60"/>
      <c r="O44" s="60"/>
      <c r="P44" s="60"/>
      <c r="Q44" s="60"/>
      <c r="R44" s="60"/>
      <c r="S44" s="60"/>
    </row>
    <row r="45" spans="1:19" s="6" customFormat="1" ht="24.95" customHeight="1" thickBot="1" x14ac:dyDescent="0.3">
      <c r="B45" s="264" t="s">
        <v>197</v>
      </c>
      <c r="C45" s="265"/>
      <c r="D45" s="265"/>
      <c r="E45" s="265"/>
      <c r="F45" s="265"/>
      <c r="G45" s="265"/>
      <c r="H45" s="265"/>
      <c r="I45" s="265"/>
      <c r="J45" s="265"/>
      <c r="K45" s="265"/>
      <c r="L45" s="265"/>
      <c r="M45" s="265"/>
      <c r="N45" s="265"/>
      <c r="O45" s="265"/>
      <c r="P45" s="265"/>
      <c r="Q45" s="265"/>
      <c r="R45" s="265"/>
      <c r="S45" s="266"/>
    </row>
    <row r="46" spans="1:19" s="6" customFormat="1" ht="24.95" customHeight="1" x14ac:dyDescent="0.25">
      <c r="B46" s="105" t="s">
        <v>198</v>
      </c>
      <c r="C46" s="106"/>
      <c r="D46" s="106"/>
      <c r="E46" s="106"/>
      <c r="F46" s="107"/>
      <c r="G46" s="108">
        <f>COUNT(E13:G42)</f>
        <v>0</v>
      </c>
      <c r="H46" s="5"/>
      <c r="I46" s="105" t="s">
        <v>199</v>
      </c>
      <c r="J46" s="106"/>
      <c r="K46" s="106"/>
      <c r="L46" s="106"/>
      <c r="M46" s="107"/>
      <c r="N46" s="108">
        <f>COUNT(L13:N42)</f>
        <v>0</v>
      </c>
      <c r="P46" s="249" t="s">
        <v>200</v>
      </c>
      <c r="Q46" s="250"/>
      <c r="R46" s="250"/>
      <c r="S46" s="251">
        <f>G52+N52</f>
        <v>0</v>
      </c>
    </row>
    <row r="47" spans="1:19" s="6" customFormat="1" ht="24.95" customHeight="1" thickBot="1" x14ac:dyDescent="0.3">
      <c r="B47" s="109" t="s">
        <v>201</v>
      </c>
      <c r="C47" s="110"/>
      <c r="D47" s="110"/>
      <c r="E47" s="110"/>
      <c r="F47" s="111"/>
      <c r="G47" s="112">
        <f>SUM(E13:G42)</f>
        <v>0</v>
      </c>
      <c r="I47" s="109" t="s">
        <v>202</v>
      </c>
      <c r="J47" s="110"/>
      <c r="K47" s="110"/>
      <c r="L47" s="110"/>
      <c r="M47" s="111"/>
      <c r="N47" s="113">
        <f>SUM(L13:N42)</f>
        <v>0</v>
      </c>
      <c r="P47" s="252" t="s">
        <v>203</v>
      </c>
      <c r="Q47" s="253"/>
      <c r="R47" s="253"/>
      <c r="S47" s="248">
        <f>G53+N53</f>
        <v>0</v>
      </c>
    </row>
    <row r="48" spans="1:19" s="6" customFormat="1" ht="24.95" customHeight="1" x14ac:dyDescent="0.25">
      <c r="B48" s="109" t="s">
        <v>204</v>
      </c>
      <c r="C48" s="110"/>
      <c r="D48" s="110"/>
      <c r="E48" s="110"/>
      <c r="F48" s="111"/>
      <c r="G48" s="240">
        <f>IF(G46&gt;0,ROUND(G47/G46,1),0)</f>
        <v>0</v>
      </c>
      <c r="I48" s="109" t="s">
        <v>205</v>
      </c>
      <c r="J48" s="110"/>
      <c r="K48" s="110"/>
      <c r="L48" s="110"/>
      <c r="M48" s="111"/>
      <c r="N48" s="240">
        <f>IF(N46&gt;0,ROUND(N47/N46,1),0)</f>
        <v>0</v>
      </c>
      <c r="P48" s="91"/>
    </row>
    <row r="49" spans="2:14" s="6" customFormat="1" ht="24.95" customHeight="1" x14ac:dyDescent="0.25">
      <c r="B49" s="109" t="s">
        <v>206</v>
      </c>
      <c r="C49" s="110"/>
      <c r="D49" s="110"/>
      <c r="E49" s="110"/>
      <c r="F49" s="111"/>
      <c r="G49" s="113">
        <f>SUM(D13:D42)</f>
        <v>0</v>
      </c>
      <c r="I49" s="109" t="s">
        <v>207</v>
      </c>
      <c r="J49" s="110"/>
      <c r="K49" s="110"/>
      <c r="L49" s="110"/>
      <c r="M49" s="111"/>
      <c r="N49" s="113">
        <f>SUM(K13:K42)</f>
        <v>0</v>
      </c>
    </row>
    <row r="50" spans="2:14" s="6" customFormat="1" ht="24.95" customHeight="1" x14ac:dyDescent="0.25">
      <c r="B50" s="109" t="s">
        <v>208</v>
      </c>
      <c r="C50" s="110"/>
      <c r="D50" s="110"/>
      <c r="E50" s="110"/>
      <c r="F50" s="111"/>
      <c r="G50" s="112">
        <f>G49/D8</f>
        <v>0</v>
      </c>
      <c r="I50" s="109" t="s">
        <v>209</v>
      </c>
      <c r="J50" s="110"/>
      <c r="K50" s="110"/>
      <c r="L50" s="110"/>
      <c r="M50" s="111"/>
      <c r="N50" s="112">
        <f>N49/D8</f>
        <v>0</v>
      </c>
    </row>
    <row r="51" spans="2:14" s="6" customFormat="1" ht="24.95" customHeight="1" thickBot="1" x14ac:dyDescent="0.3">
      <c r="B51" s="241" t="s">
        <v>210</v>
      </c>
      <c r="C51" s="238"/>
      <c r="D51" s="238"/>
      <c r="E51" s="238"/>
      <c r="F51" s="236"/>
      <c r="G51" s="242">
        <f>G50*D4</f>
        <v>0</v>
      </c>
      <c r="I51" s="241" t="s">
        <v>211</v>
      </c>
      <c r="J51" s="238"/>
      <c r="K51" s="238"/>
      <c r="L51" s="238"/>
      <c r="M51" s="236"/>
      <c r="N51" s="242">
        <f>N50*D4</f>
        <v>0</v>
      </c>
    </row>
    <row r="52" spans="2:14" s="6" customFormat="1" ht="24.95" customHeight="1" thickTop="1" x14ac:dyDescent="0.25">
      <c r="B52" s="243" t="s">
        <v>212</v>
      </c>
      <c r="C52" s="244"/>
      <c r="D52" s="244"/>
      <c r="E52" s="244"/>
      <c r="F52" s="237"/>
      <c r="G52" s="245">
        <f>IF(G46&gt;0,VLOOKUP(G48,'Lookup values'!H4:I98,2,FALSE)*G51,0)</f>
        <v>0</v>
      </c>
      <c r="I52" s="243" t="s">
        <v>213</v>
      </c>
      <c r="J52" s="239"/>
      <c r="K52" s="239"/>
      <c r="L52" s="239"/>
      <c r="M52" s="237"/>
      <c r="N52" s="247">
        <f>IF(N46&gt;0,VLOOKUP(N48,'Lookup values'!K4:L98,2,FALSE)*N51,0)</f>
        <v>0</v>
      </c>
    </row>
    <row r="53" spans="2:14" s="6" customFormat="1" ht="24.95" customHeight="1" thickBot="1" x14ac:dyDescent="0.3">
      <c r="B53" s="167" t="s">
        <v>214</v>
      </c>
      <c r="C53" s="168"/>
      <c r="D53" s="168"/>
      <c r="E53" s="168"/>
      <c r="F53" s="115"/>
      <c r="G53" s="246">
        <f>G52*44/12</f>
        <v>0</v>
      </c>
      <c r="I53" s="167" t="s">
        <v>215</v>
      </c>
      <c r="J53" s="116"/>
      <c r="K53" s="116"/>
      <c r="L53" s="116"/>
      <c r="M53" s="115"/>
      <c r="N53" s="248">
        <f>N52*44/12</f>
        <v>0</v>
      </c>
    </row>
    <row r="54" spans="2:14" ht="15.75" x14ac:dyDescent="0.25">
      <c r="B54" s="71"/>
      <c r="H54" s="104"/>
      <c r="I54" s="104"/>
    </row>
    <row r="55" spans="2:14" ht="15.75" x14ac:dyDescent="0.25">
      <c r="B55" s="71"/>
      <c r="H55" s="104"/>
      <c r="I55" s="104"/>
    </row>
    <row r="56" spans="2:14" x14ac:dyDescent="0.2">
      <c r="H56" s="104"/>
      <c r="I56" s="104"/>
    </row>
    <row r="57" spans="2:14" x14ac:dyDescent="0.2">
      <c r="H57" s="104"/>
      <c r="I57" s="104"/>
    </row>
    <row r="58" spans="2:14" x14ac:dyDescent="0.2">
      <c r="H58" s="104"/>
      <c r="I58" s="104"/>
      <c r="J58" s="104"/>
    </row>
    <row r="59" spans="2:14" x14ac:dyDescent="0.2">
      <c r="H59" s="104"/>
      <c r="I59" s="104"/>
    </row>
    <row r="60" spans="2:14" x14ac:dyDescent="0.2">
      <c r="H60" s="104"/>
      <c r="I60" s="104"/>
    </row>
    <row r="61" spans="2:14" x14ac:dyDescent="0.2">
      <c r="H61" s="104"/>
      <c r="I61" s="104"/>
    </row>
    <row r="62" spans="2:14" x14ac:dyDescent="0.2">
      <c r="H62" s="104"/>
      <c r="I62" s="104"/>
      <c r="K62" s="104"/>
      <c r="L62" s="104"/>
      <c r="M62" s="104"/>
      <c r="N62" s="104"/>
    </row>
    <row r="63" spans="2:14" x14ac:dyDescent="0.2">
      <c r="H63" s="104"/>
      <c r="I63" s="104"/>
    </row>
    <row r="64" spans="2:14" x14ac:dyDescent="0.2">
      <c r="H64" s="104"/>
      <c r="I64" s="104"/>
    </row>
    <row r="65" spans="8:10" x14ac:dyDescent="0.2">
      <c r="H65" s="104"/>
      <c r="I65" s="104"/>
    </row>
    <row r="66" spans="8:10" x14ac:dyDescent="0.2">
      <c r="H66" s="104"/>
      <c r="I66" s="104"/>
    </row>
    <row r="67" spans="8:10" x14ac:dyDescent="0.2">
      <c r="H67" s="104"/>
      <c r="I67" s="104"/>
      <c r="J67" s="104"/>
    </row>
    <row r="68" spans="8:10" x14ac:dyDescent="0.2">
      <c r="H68" s="104"/>
      <c r="I68" s="104"/>
    </row>
  </sheetData>
  <sheetProtection algorithmName="SHA-512" hashValue="5Oaenm4DEwwBPLrG3M5tSrdkh5XIQUyUk2d0MR212rL2o07BQtNZ9yGtUywjiEH+P8iW4GQk/VmIncstdAfWnA==" saltValue="VYtTYUVp0pqsZXf5YUNaAw==" spinCount="100000" sheet="1" objects="1" scenarios="1"/>
  <mergeCells count="18">
    <mergeCell ref="D6:G6"/>
    <mergeCell ref="D2:G2"/>
    <mergeCell ref="I2:K2"/>
    <mergeCell ref="D3:G3"/>
    <mergeCell ref="I3:K3"/>
    <mergeCell ref="D4:G4"/>
    <mergeCell ref="K11:K12"/>
    <mergeCell ref="L11:N11"/>
    <mergeCell ref="D7:G7"/>
    <mergeCell ref="D8:G8"/>
    <mergeCell ref="B10:G10"/>
    <mergeCell ref="I10:N10"/>
    <mergeCell ref="B11:B12"/>
    <mergeCell ref="C11:C12"/>
    <mergeCell ref="D11:D12"/>
    <mergeCell ref="E11:G11"/>
    <mergeCell ref="I11:I12"/>
    <mergeCell ref="J11:J12"/>
  </mergeCells>
  <conditionalFormatting sqref="E13:G43 L13:N43">
    <cfRule type="cellIs" dxfId="1" priority="1" operator="lessThan">
      <formula>0</formula>
    </cfRule>
    <cfRule type="cellIs" dxfId="0" priority="2" operator="greaterThan">
      <formula>50</formula>
    </cfRule>
  </conditionalFormatting>
  <pageMargins left="0.25" right="0.25" top="0.75" bottom="0.75" header="0.3" footer="0.3"/>
  <pageSetup paperSize="9" scale="8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EC650-6CEC-4DA6-A5D0-EEC34AED38F3}">
  <dimension ref="A1:AK73"/>
  <sheetViews>
    <sheetView zoomScale="70" zoomScaleNormal="70" workbookViewId="0">
      <selection activeCell="S6" sqref="S6"/>
    </sheetView>
  </sheetViews>
  <sheetFormatPr defaultRowHeight="15.75" x14ac:dyDescent="0.25"/>
  <cols>
    <col min="1" max="1" width="18.140625" style="1" customWidth="1"/>
    <col min="2" max="23" width="10.7109375" style="4" customWidth="1"/>
    <col min="24" max="24" width="12.140625" style="4" hidden="1" customWidth="1"/>
    <col min="25" max="25" width="2" style="4" customWidth="1"/>
    <col min="26" max="26" width="30.5703125" style="4" customWidth="1"/>
    <col min="27" max="27" width="25.5703125" style="4" customWidth="1"/>
    <col min="28" max="28" width="11.7109375" style="4" customWidth="1"/>
    <col min="29" max="29" width="14.140625" style="4" customWidth="1"/>
    <col min="30" max="30" width="25.7109375" style="4" customWidth="1"/>
    <col min="31" max="31" width="16.7109375" style="4" customWidth="1"/>
    <col min="32" max="32" width="8.85546875" style="4" customWidth="1"/>
    <col min="33" max="16384" width="9.140625" style="4"/>
  </cols>
  <sheetData>
    <row r="1" spans="1:34" ht="21" customHeight="1" x14ac:dyDescent="0.2">
      <c r="A1" s="623" t="s">
        <v>0</v>
      </c>
      <c r="B1" s="624"/>
      <c r="C1" s="569"/>
      <c r="D1" s="570"/>
      <c r="E1" s="570"/>
      <c r="F1" s="570"/>
      <c r="G1" s="571"/>
      <c r="I1" s="268" t="s">
        <v>25</v>
      </c>
      <c r="J1" s="269"/>
      <c r="K1" s="269"/>
      <c r="L1" s="269"/>
      <c r="M1" s="269"/>
      <c r="N1" s="269"/>
      <c r="O1" s="269"/>
      <c r="P1" s="269"/>
      <c r="Q1" s="566"/>
      <c r="R1" s="5"/>
      <c r="S1" s="5"/>
      <c r="T1" s="5"/>
      <c r="U1" s="5"/>
      <c r="V1" s="5"/>
      <c r="W1" s="205"/>
      <c r="Z1" s="623" t="s">
        <v>0</v>
      </c>
      <c r="AA1" s="624"/>
      <c r="AB1" s="569"/>
      <c r="AC1" s="570"/>
      <c r="AD1" s="570"/>
      <c r="AE1" s="571"/>
    </row>
    <row r="2" spans="1:34" ht="28.5" customHeight="1" x14ac:dyDescent="0.2">
      <c r="A2" s="625" t="s">
        <v>2</v>
      </c>
      <c r="B2" s="626"/>
      <c r="C2" s="572"/>
      <c r="D2" s="573"/>
      <c r="E2" s="573"/>
      <c r="F2" s="573"/>
      <c r="G2" s="574"/>
      <c r="I2" s="271" t="s">
        <v>26</v>
      </c>
      <c r="J2" s="304"/>
      <c r="K2" s="304"/>
      <c r="L2" s="304"/>
      <c r="M2" s="304"/>
      <c r="N2" s="304"/>
      <c r="O2" s="304"/>
      <c r="P2" s="304"/>
      <c r="Q2" s="567"/>
      <c r="R2" s="149"/>
      <c r="S2" s="149"/>
      <c r="T2" s="149"/>
      <c r="U2" s="149"/>
      <c r="V2" s="149"/>
      <c r="W2" s="205"/>
      <c r="Z2" s="625" t="s">
        <v>2</v>
      </c>
      <c r="AA2" s="626"/>
      <c r="AB2" s="572"/>
      <c r="AC2" s="573"/>
      <c r="AD2" s="573"/>
      <c r="AE2" s="574"/>
    </row>
    <row r="3" spans="1:34" ht="18" customHeight="1" x14ac:dyDescent="0.2">
      <c r="A3" s="627" t="s">
        <v>27</v>
      </c>
      <c r="B3" s="628"/>
      <c r="C3" s="572"/>
      <c r="D3" s="573"/>
      <c r="E3" s="573"/>
      <c r="F3" s="573"/>
      <c r="G3" s="574"/>
      <c r="H3" s="63"/>
      <c r="I3" s="271" t="s">
        <v>28</v>
      </c>
      <c r="J3" s="304"/>
      <c r="K3" s="304"/>
      <c r="L3" s="304"/>
      <c r="M3" s="304"/>
      <c r="N3" s="304"/>
      <c r="O3" s="304"/>
      <c r="P3" s="304"/>
      <c r="Q3" s="567"/>
      <c r="R3" s="149"/>
      <c r="S3" s="149"/>
      <c r="T3" s="149"/>
      <c r="U3" s="149"/>
      <c r="V3" s="149"/>
      <c r="W3" s="206"/>
      <c r="Z3" s="627" t="s">
        <v>27</v>
      </c>
      <c r="AA3" s="628"/>
      <c r="AB3" s="572"/>
      <c r="AC3" s="573"/>
      <c r="AD3" s="573"/>
      <c r="AE3" s="574"/>
    </row>
    <row r="4" spans="1:34" ht="20.25" customHeight="1" thickBot="1" x14ac:dyDescent="0.25">
      <c r="A4" s="109" t="s">
        <v>29</v>
      </c>
      <c r="B4" s="131"/>
      <c r="C4" s="575"/>
      <c r="D4" s="576"/>
      <c r="E4" s="576"/>
      <c r="F4" s="576"/>
      <c r="G4" s="577"/>
      <c r="I4" s="565" t="s">
        <v>30</v>
      </c>
      <c r="J4" s="274"/>
      <c r="K4" s="274"/>
      <c r="L4" s="274"/>
      <c r="M4" s="274"/>
      <c r="N4" s="274"/>
      <c r="O4" s="274"/>
      <c r="P4" s="274"/>
      <c r="Q4" s="568"/>
      <c r="R4" s="5"/>
      <c r="S4" s="5"/>
      <c r="T4" s="5"/>
      <c r="U4" s="5"/>
      <c r="V4" s="5"/>
      <c r="W4" s="206"/>
      <c r="Z4" s="109" t="s">
        <v>29</v>
      </c>
      <c r="AA4" s="131"/>
      <c r="AB4" s="575"/>
      <c r="AC4" s="576"/>
      <c r="AD4" s="576"/>
      <c r="AE4" s="577"/>
    </row>
    <row r="5" spans="1:34" ht="18" customHeight="1" x14ac:dyDescent="0.2">
      <c r="A5" s="625" t="s">
        <v>4</v>
      </c>
      <c r="B5" s="626"/>
      <c r="C5" s="578"/>
      <c r="D5" s="579"/>
      <c r="E5" s="579"/>
      <c r="F5" s="579"/>
      <c r="G5" s="580"/>
      <c r="W5" s="206"/>
      <c r="Z5" s="625" t="s">
        <v>4</v>
      </c>
      <c r="AA5" s="626"/>
      <c r="AB5" s="578"/>
      <c r="AC5" s="579"/>
      <c r="AD5" s="579"/>
      <c r="AE5" s="580"/>
    </row>
    <row r="6" spans="1:34" ht="18" customHeight="1" x14ac:dyDescent="0.2">
      <c r="A6" s="634" t="s">
        <v>5</v>
      </c>
      <c r="B6" s="635"/>
      <c r="C6" s="48"/>
      <c r="D6" s="636" t="s">
        <v>6</v>
      </c>
      <c r="E6" s="637"/>
      <c r="F6" s="637"/>
      <c r="G6" s="143"/>
      <c r="W6" s="206"/>
      <c r="Z6" s="634" t="s">
        <v>5</v>
      </c>
      <c r="AA6" s="635"/>
      <c r="AB6" s="48"/>
      <c r="AC6" s="581" t="s">
        <v>6</v>
      </c>
      <c r="AD6" s="582"/>
      <c r="AE6" s="143"/>
    </row>
    <row r="7" spans="1:34" ht="17.25" customHeight="1" x14ac:dyDescent="0.2">
      <c r="A7" s="625" t="s">
        <v>7</v>
      </c>
      <c r="B7" s="626"/>
      <c r="C7" s="572"/>
      <c r="D7" s="573"/>
      <c r="E7" s="573"/>
      <c r="F7" s="573"/>
      <c r="G7" s="574"/>
      <c r="W7" s="206"/>
      <c r="Z7" s="625" t="s">
        <v>7</v>
      </c>
      <c r="AA7" s="626"/>
      <c r="AB7" s="572"/>
      <c r="AC7" s="573"/>
      <c r="AD7" s="573"/>
      <c r="AE7" s="574"/>
    </row>
    <row r="8" spans="1:34" ht="16.5" thickBot="1" x14ac:dyDescent="0.3">
      <c r="B8" s="1"/>
      <c r="C8" s="120"/>
    </row>
    <row r="9" spans="1:34" s="21" customFormat="1" ht="38.25" customHeight="1" x14ac:dyDescent="0.25">
      <c r="A9" s="277" t="s">
        <v>31</v>
      </c>
      <c r="B9" s="278"/>
      <c r="C9" s="278"/>
      <c r="D9" s="278"/>
      <c r="E9" s="278"/>
      <c r="F9" s="278"/>
      <c r="G9" s="278"/>
      <c r="H9" s="278"/>
      <c r="I9" s="278"/>
      <c r="J9" s="278"/>
      <c r="K9" s="278"/>
      <c r="L9" s="278"/>
      <c r="M9" s="278"/>
      <c r="N9" s="278"/>
      <c r="O9" s="278"/>
      <c r="P9" s="278"/>
      <c r="Q9" s="278"/>
      <c r="R9" s="278"/>
      <c r="S9" s="278"/>
      <c r="T9" s="278"/>
      <c r="U9" s="278"/>
      <c r="V9" s="278"/>
      <c r="W9" s="279"/>
      <c r="Z9" s="629" t="s">
        <v>32</v>
      </c>
      <c r="AA9" s="630"/>
      <c r="AB9" s="630"/>
      <c r="AC9" s="630"/>
      <c r="AD9" s="630"/>
      <c r="AE9" s="631"/>
      <c r="AG9" s="20"/>
    </row>
    <row r="10" spans="1:34" s="6" customFormat="1" ht="67.5" customHeight="1" x14ac:dyDescent="0.25">
      <c r="A10" s="632" t="s">
        <v>33</v>
      </c>
      <c r="B10" s="563" t="s">
        <v>10</v>
      </c>
      <c r="C10" s="131"/>
      <c r="D10" s="131"/>
      <c r="E10" s="131"/>
      <c r="F10" s="131"/>
      <c r="G10" s="131"/>
      <c r="H10" s="131"/>
      <c r="I10" s="131"/>
      <c r="J10" s="131"/>
      <c r="K10" s="131"/>
      <c r="L10" s="131"/>
      <c r="M10" s="131"/>
      <c r="N10" s="131"/>
      <c r="O10" s="131"/>
      <c r="P10" s="131"/>
      <c r="Q10" s="131"/>
      <c r="R10" s="131"/>
      <c r="S10" s="131"/>
      <c r="T10" s="131"/>
      <c r="U10" s="131"/>
      <c r="V10" s="131"/>
      <c r="W10" s="280"/>
      <c r="Z10" s="558" t="s">
        <v>34</v>
      </c>
      <c r="AA10" s="559" t="s">
        <v>10</v>
      </c>
      <c r="AB10" s="559" t="s">
        <v>35</v>
      </c>
      <c r="AC10" s="560" t="s">
        <v>33</v>
      </c>
      <c r="AD10" s="561" t="s">
        <v>36</v>
      </c>
      <c r="AE10" s="562" t="s">
        <v>37</v>
      </c>
      <c r="AF10" s="142"/>
    </row>
    <row r="11" spans="1:34" s="1" customFormat="1" ht="21" customHeight="1" x14ac:dyDescent="0.25">
      <c r="A11" s="633"/>
      <c r="B11" s="123">
        <v>1</v>
      </c>
      <c r="C11" s="123">
        <v>2</v>
      </c>
      <c r="D11" s="123">
        <v>3</v>
      </c>
      <c r="E11" s="123">
        <v>4</v>
      </c>
      <c r="F11" s="123">
        <v>5</v>
      </c>
      <c r="G11" s="123">
        <v>6</v>
      </c>
      <c r="H11" s="123">
        <v>7</v>
      </c>
      <c r="I11" s="123">
        <v>8</v>
      </c>
      <c r="J11" s="123">
        <v>9</v>
      </c>
      <c r="K11" s="123">
        <v>10</v>
      </c>
      <c r="L11" s="123">
        <v>11</v>
      </c>
      <c r="M11" s="123">
        <v>12</v>
      </c>
      <c r="N11" s="123">
        <v>13</v>
      </c>
      <c r="O11" s="123">
        <v>14</v>
      </c>
      <c r="P11" s="123">
        <v>15</v>
      </c>
      <c r="Q11" s="123">
        <v>16</v>
      </c>
      <c r="R11" s="123">
        <v>17</v>
      </c>
      <c r="S11" s="123">
        <v>18</v>
      </c>
      <c r="T11" s="123">
        <v>19</v>
      </c>
      <c r="U11" s="123">
        <v>20</v>
      </c>
      <c r="V11" s="123">
        <v>21</v>
      </c>
      <c r="W11" s="564" t="s">
        <v>38</v>
      </c>
      <c r="X11" s="63" t="s">
        <v>39</v>
      </c>
      <c r="Z11" s="289">
        <v>1</v>
      </c>
      <c r="AA11" s="123">
        <v>1</v>
      </c>
      <c r="AB11" s="555"/>
      <c r="AC11" s="555"/>
      <c r="AD11" s="557"/>
      <c r="AE11" s="290"/>
      <c r="AF11" s="63"/>
      <c r="AH11" s="4"/>
    </row>
    <row r="12" spans="1:34" ht="17.100000000000001" customHeight="1" x14ac:dyDescent="0.25">
      <c r="A12" s="282">
        <v>7</v>
      </c>
      <c r="B12" s="555"/>
      <c r="C12" s="555"/>
      <c r="D12" s="555"/>
      <c r="E12" s="555"/>
      <c r="F12" s="555"/>
      <c r="G12" s="555"/>
      <c r="H12" s="555"/>
      <c r="I12" s="555"/>
      <c r="J12" s="555"/>
      <c r="K12" s="555"/>
      <c r="L12" s="555"/>
      <c r="M12" s="555"/>
      <c r="N12" s="555"/>
      <c r="O12" s="555"/>
      <c r="P12" s="555"/>
      <c r="Q12" s="555"/>
      <c r="R12" s="555"/>
      <c r="S12" s="555"/>
      <c r="T12" s="555"/>
      <c r="U12" s="555"/>
      <c r="V12" s="555"/>
      <c r="W12" s="88"/>
      <c r="X12" s="63">
        <f t="shared" ref="X12:X45" si="0">W12*A12^2</f>
        <v>0</v>
      </c>
      <c r="Z12" s="289">
        <v>2</v>
      </c>
      <c r="AA12" s="123">
        <v>1</v>
      </c>
      <c r="AB12" s="555"/>
      <c r="AC12" s="555"/>
      <c r="AD12" s="557"/>
      <c r="AE12" s="290"/>
      <c r="AF12" s="130"/>
    </row>
    <row r="13" spans="1:34" ht="17.100000000000001" customHeight="1" x14ac:dyDescent="0.25">
      <c r="A13" s="282">
        <v>8</v>
      </c>
      <c r="B13" s="555"/>
      <c r="C13" s="555"/>
      <c r="D13" s="555"/>
      <c r="E13" s="555"/>
      <c r="F13" s="555"/>
      <c r="G13" s="555"/>
      <c r="H13" s="555"/>
      <c r="I13" s="555"/>
      <c r="J13" s="555"/>
      <c r="K13" s="555"/>
      <c r="L13" s="555"/>
      <c r="M13" s="555"/>
      <c r="N13" s="555"/>
      <c r="O13" s="555"/>
      <c r="P13" s="555"/>
      <c r="Q13" s="555"/>
      <c r="R13" s="555"/>
      <c r="S13" s="555"/>
      <c r="T13" s="555"/>
      <c r="U13" s="555"/>
      <c r="V13" s="555"/>
      <c r="W13" s="88"/>
      <c r="X13" s="63">
        <f t="shared" si="0"/>
        <v>0</v>
      </c>
      <c r="Z13" s="289">
        <v>3</v>
      </c>
      <c r="AA13" s="123">
        <v>2</v>
      </c>
      <c r="AB13" s="555"/>
      <c r="AC13" s="555"/>
      <c r="AD13" s="557"/>
      <c r="AE13" s="290"/>
      <c r="AF13" s="36"/>
    </row>
    <row r="14" spans="1:34" ht="17.100000000000001" customHeight="1" x14ac:dyDescent="0.25">
      <c r="A14" s="282">
        <v>9</v>
      </c>
      <c r="B14" s="555"/>
      <c r="C14" s="555"/>
      <c r="D14" s="555"/>
      <c r="E14" s="555"/>
      <c r="F14" s="555"/>
      <c r="G14" s="555"/>
      <c r="H14" s="555"/>
      <c r="I14" s="555"/>
      <c r="J14" s="555"/>
      <c r="K14" s="555"/>
      <c r="L14" s="555"/>
      <c r="M14" s="555"/>
      <c r="N14" s="555"/>
      <c r="O14" s="555"/>
      <c r="P14" s="555"/>
      <c r="Q14" s="555"/>
      <c r="R14" s="555"/>
      <c r="S14" s="555"/>
      <c r="T14" s="555"/>
      <c r="U14" s="555"/>
      <c r="V14" s="555"/>
      <c r="W14" s="88"/>
      <c r="X14" s="63">
        <f t="shared" si="0"/>
        <v>0</v>
      </c>
      <c r="Z14" s="289">
        <v>4</v>
      </c>
      <c r="AA14" s="123">
        <v>2</v>
      </c>
      <c r="AB14" s="555"/>
      <c r="AC14" s="555"/>
      <c r="AD14" s="557"/>
      <c r="AE14" s="290"/>
      <c r="AF14" s="36"/>
    </row>
    <row r="15" spans="1:34" ht="17.100000000000001" customHeight="1" x14ac:dyDescent="0.25">
      <c r="A15" s="282">
        <v>10</v>
      </c>
      <c r="B15" s="555"/>
      <c r="C15" s="555"/>
      <c r="D15" s="555"/>
      <c r="E15" s="555"/>
      <c r="F15" s="555"/>
      <c r="G15" s="555"/>
      <c r="H15" s="555"/>
      <c r="I15" s="555"/>
      <c r="J15" s="555"/>
      <c r="K15" s="555"/>
      <c r="L15" s="555"/>
      <c r="M15" s="555"/>
      <c r="N15" s="555"/>
      <c r="O15" s="555"/>
      <c r="P15" s="555"/>
      <c r="Q15" s="555"/>
      <c r="R15" s="555"/>
      <c r="S15" s="555"/>
      <c r="T15" s="555"/>
      <c r="U15" s="555"/>
      <c r="V15" s="555"/>
      <c r="W15" s="88"/>
      <c r="X15" s="63">
        <f t="shared" si="0"/>
        <v>0</v>
      </c>
      <c r="Z15" s="289">
        <v>5</v>
      </c>
      <c r="AA15" s="123">
        <v>3</v>
      </c>
      <c r="AB15" s="555"/>
      <c r="AC15" s="555"/>
      <c r="AD15" s="557"/>
      <c r="AE15" s="290"/>
      <c r="AF15" s="36"/>
    </row>
    <row r="16" spans="1:34" ht="17.100000000000001" customHeight="1" x14ac:dyDescent="0.25">
      <c r="A16" s="282">
        <v>11</v>
      </c>
      <c r="B16" s="555"/>
      <c r="C16" s="555"/>
      <c r="D16" s="555"/>
      <c r="E16" s="555"/>
      <c r="F16" s="555"/>
      <c r="G16" s="555"/>
      <c r="H16" s="555"/>
      <c r="I16" s="555"/>
      <c r="J16" s="555"/>
      <c r="K16" s="555"/>
      <c r="L16" s="555"/>
      <c r="M16" s="555"/>
      <c r="N16" s="555"/>
      <c r="O16" s="555"/>
      <c r="P16" s="555"/>
      <c r="Q16" s="555"/>
      <c r="R16" s="555"/>
      <c r="S16" s="555"/>
      <c r="T16" s="555"/>
      <c r="U16" s="555"/>
      <c r="V16" s="555"/>
      <c r="W16" s="88"/>
      <c r="X16" s="63">
        <f t="shared" si="0"/>
        <v>0</v>
      </c>
      <c r="Z16" s="289">
        <v>6</v>
      </c>
      <c r="AA16" s="123">
        <v>3</v>
      </c>
      <c r="AB16" s="555"/>
      <c r="AC16" s="555"/>
      <c r="AD16" s="557"/>
      <c r="AE16" s="290"/>
      <c r="AF16" s="36"/>
    </row>
    <row r="17" spans="1:32" ht="17.100000000000001" customHeight="1" x14ac:dyDescent="0.25">
      <c r="A17" s="282">
        <v>12</v>
      </c>
      <c r="B17" s="555"/>
      <c r="C17" s="555"/>
      <c r="D17" s="555"/>
      <c r="E17" s="555"/>
      <c r="F17" s="555"/>
      <c r="G17" s="555"/>
      <c r="H17" s="555"/>
      <c r="I17" s="555"/>
      <c r="J17" s="555"/>
      <c r="K17" s="555"/>
      <c r="L17" s="555"/>
      <c r="M17" s="555"/>
      <c r="N17" s="555"/>
      <c r="O17" s="555"/>
      <c r="P17" s="555"/>
      <c r="Q17" s="555"/>
      <c r="R17" s="555"/>
      <c r="S17" s="555"/>
      <c r="T17" s="555"/>
      <c r="U17" s="555"/>
      <c r="V17" s="555"/>
      <c r="W17" s="88"/>
      <c r="X17" s="63">
        <f t="shared" si="0"/>
        <v>0</v>
      </c>
      <c r="Z17" s="289">
        <v>7</v>
      </c>
      <c r="AA17" s="123">
        <v>4</v>
      </c>
      <c r="AB17" s="555"/>
      <c r="AC17" s="555"/>
      <c r="AD17" s="557"/>
      <c r="AE17" s="290"/>
      <c r="AF17" s="36"/>
    </row>
    <row r="18" spans="1:32" ht="17.100000000000001" customHeight="1" x14ac:dyDescent="0.25">
      <c r="A18" s="282">
        <v>13</v>
      </c>
      <c r="B18" s="555"/>
      <c r="C18" s="555"/>
      <c r="D18" s="555"/>
      <c r="E18" s="555"/>
      <c r="F18" s="555"/>
      <c r="G18" s="555"/>
      <c r="H18" s="555"/>
      <c r="I18" s="555"/>
      <c r="J18" s="555"/>
      <c r="K18" s="555"/>
      <c r="L18" s="555"/>
      <c r="M18" s="555"/>
      <c r="N18" s="555"/>
      <c r="O18" s="555"/>
      <c r="P18" s="555"/>
      <c r="Q18" s="555"/>
      <c r="R18" s="555"/>
      <c r="S18" s="555"/>
      <c r="T18" s="555"/>
      <c r="U18" s="555"/>
      <c r="V18" s="555"/>
      <c r="W18" s="88"/>
      <c r="X18" s="63">
        <f t="shared" si="0"/>
        <v>0</v>
      </c>
      <c r="Z18" s="289">
        <v>8</v>
      </c>
      <c r="AA18" s="123">
        <v>4</v>
      </c>
      <c r="AB18" s="555"/>
      <c r="AC18" s="555"/>
      <c r="AD18" s="557"/>
      <c r="AE18" s="290"/>
      <c r="AF18" s="36"/>
    </row>
    <row r="19" spans="1:32" ht="17.100000000000001" customHeight="1" x14ac:dyDescent="0.25">
      <c r="A19" s="282">
        <v>14</v>
      </c>
      <c r="B19" s="555"/>
      <c r="C19" s="555"/>
      <c r="D19" s="555"/>
      <c r="E19" s="555"/>
      <c r="F19" s="555"/>
      <c r="G19" s="555"/>
      <c r="H19" s="555"/>
      <c r="I19" s="555"/>
      <c r="J19" s="555"/>
      <c r="K19" s="555"/>
      <c r="L19" s="555"/>
      <c r="M19" s="555"/>
      <c r="N19" s="555"/>
      <c r="O19" s="555"/>
      <c r="P19" s="555"/>
      <c r="Q19" s="555"/>
      <c r="R19" s="555"/>
      <c r="S19" s="555"/>
      <c r="T19" s="555"/>
      <c r="U19" s="555"/>
      <c r="V19" s="555"/>
      <c r="W19" s="88"/>
      <c r="X19" s="63">
        <f t="shared" si="0"/>
        <v>0</v>
      </c>
      <c r="Z19" s="289">
        <v>9</v>
      </c>
      <c r="AA19" s="123">
        <v>5</v>
      </c>
      <c r="AB19" s="555"/>
      <c r="AC19" s="555"/>
      <c r="AD19" s="557"/>
      <c r="AE19" s="290"/>
      <c r="AF19" s="36"/>
    </row>
    <row r="20" spans="1:32" ht="17.100000000000001" customHeight="1" x14ac:dyDescent="0.25">
      <c r="A20" s="282">
        <v>15</v>
      </c>
      <c r="B20" s="555"/>
      <c r="C20" s="555"/>
      <c r="D20" s="555"/>
      <c r="E20" s="555"/>
      <c r="F20" s="555"/>
      <c r="G20" s="555"/>
      <c r="H20" s="555"/>
      <c r="I20" s="555"/>
      <c r="J20" s="555"/>
      <c r="K20" s="555"/>
      <c r="L20" s="555"/>
      <c r="M20" s="555"/>
      <c r="N20" s="555"/>
      <c r="O20" s="555"/>
      <c r="P20" s="555"/>
      <c r="Q20" s="555"/>
      <c r="R20" s="555"/>
      <c r="S20" s="555"/>
      <c r="T20" s="555"/>
      <c r="U20" s="555"/>
      <c r="V20" s="555"/>
      <c r="W20" s="88"/>
      <c r="X20" s="63">
        <f t="shared" si="0"/>
        <v>0</v>
      </c>
      <c r="Z20" s="289">
        <v>10</v>
      </c>
      <c r="AA20" s="123">
        <v>5</v>
      </c>
      <c r="AB20" s="555"/>
      <c r="AC20" s="555"/>
      <c r="AD20" s="557"/>
      <c r="AE20" s="290"/>
      <c r="AF20" s="36"/>
    </row>
    <row r="21" spans="1:32" ht="17.100000000000001" customHeight="1" x14ac:dyDescent="0.25">
      <c r="A21" s="282">
        <v>16</v>
      </c>
      <c r="B21" s="555"/>
      <c r="C21" s="555"/>
      <c r="D21" s="555"/>
      <c r="E21" s="555"/>
      <c r="F21" s="555"/>
      <c r="G21" s="555"/>
      <c r="H21" s="555"/>
      <c r="I21" s="555"/>
      <c r="J21" s="555"/>
      <c r="K21" s="555"/>
      <c r="L21" s="555"/>
      <c r="M21" s="555"/>
      <c r="N21" s="555"/>
      <c r="O21" s="555"/>
      <c r="P21" s="555"/>
      <c r="Q21" s="555"/>
      <c r="R21" s="555"/>
      <c r="S21" s="555"/>
      <c r="T21" s="555"/>
      <c r="U21" s="555"/>
      <c r="V21" s="555"/>
      <c r="W21" s="88"/>
      <c r="X21" s="63">
        <f t="shared" si="0"/>
        <v>0</v>
      </c>
      <c r="Z21" s="289">
        <v>11</v>
      </c>
      <c r="AA21" s="123">
        <v>6</v>
      </c>
      <c r="AB21" s="555"/>
      <c r="AC21" s="555"/>
      <c r="AD21" s="557"/>
      <c r="AE21" s="290"/>
      <c r="AF21" s="36"/>
    </row>
    <row r="22" spans="1:32" ht="17.100000000000001" customHeight="1" x14ac:dyDescent="0.25">
      <c r="A22" s="282">
        <v>17</v>
      </c>
      <c r="B22" s="555"/>
      <c r="C22" s="555"/>
      <c r="D22" s="555"/>
      <c r="E22" s="555"/>
      <c r="F22" s="555"/>
      <c r="G22" s="555"/>
      <c r="H22" s="555"/>
      <c r="I22" s="555"/>
      <c r="J22" s="555"/>
      <c r="K22" s="555"/>
      <c r="L22" s="555"/>
      <c r="M22" s="555"/>
      <c r="N22" s="555"/>
      <c r="O22" s="555"/>
      <c r="P22" s="555"/>
      <c r="Q22" s="555"/>
      <c r="R22" s="555"/>
      <c r="S22" s="555"/>
      <c r="T22" s="555"/>
      <c r="U22" s="555"/>
      <c r="V22" s="555"/>
      <c r="W22" s="88"/>
      <c r="X22" s="63">
        <f t="shared" si="0"/>
        <v>0</v>
      </c>
      <c r="Z22" s="289">
        <v>12</v>
      </c>
      <c r="AA22" s="123">
        <v>6</v>
      </c>
      <c r="AB22" s="555"/>
      <c r="AC22" s="555"/>
      <c r="AD22" s="557"/>
      <c r="AE22" s="290"/>
      <c r="AF22" s="36"/>
    </row>
    <row r="23" spans="1:32" ht="17.100000000000001" customHeight="1" x14ac:dyDescent="0.25">
      <c r="A23" s="282">
        <v>18</v>
      </c>
      <c r="B23" s="555"/>
      <c r="C23" s="555"/>
      <c r="D23" s="555"/>
      <c r="E23" s="555"/>
      <c r="F23" s="555"/>
      <c r="G23" s="555"/>
      <c r="H23" s="555"/>
      <c r="I23" s="555"/>
      <c r="J23" s="555"/>
      <c r="K23" s="555"/>
      <c r="L23" s="555"/>
      <c r="M23" s="555"/>
      <c r="N23" s="555"/>
      <c r="O23" s="555"/>
      <c r="P23" s="555"/>
      <c r="Q23" s="555"/>
      <c r="R23" s="555"/>
      <c r="S23" s="555"/>
      <c r="T23" s="555"/>
      <c r="U23" s="555"/>
      <c r="V23" s="555"/>
      <c r="W23" s="88"/>
      <c r="X23" s="63">
        <f t="shared" si="0"/>
        <v>0</v>
      </c>
      <c r="Z23" s="289">
        <v>13</v>
      </c>
      <c r="AA23" s="123">
        <v>7</v>
      </c>
      <c r="AB23" s="555"/>
      <c r="AC23" s="555"/>
      <c r="AD23" s="557"/>
      <c r="AE23" s="290"/>
      <c r="AF23" s="36"/>
    </row>
    <row r="24" spans="1:32" ht="17.100000000000001" customHeight="1" x14ac:dyDescent="0.25">
      <c r="A24" s="282">
        <v>19</v>
      </c>
      <c r="B24" s="555"/>
      <c r="C24" s="555"/>
      <c r="D24" s="555"/>
      <c r="E24" s="555"/>
      <c r="F24" s="555"/>
      <c r="G24" s="555"/>
      <c r="H24" s="555"/>
      <c r="I24" s="555"/>
      <c r="J24" s="555"/>
      <c r="K24" s="555"/>
      <c r="L24" s="555"/>
      <c r="M24" s="555"/>
      <c r="N24" s="555"/>
      <c r="O24" s="555"/>
      <c r="P24" s="555"/>
      <c r="Q24" s="555"/>
      <c r="R24" s="555"/>
      <c r="S24" s="555"/>
      <c r="T24" s="555"/>
      <c r="U24" s="555"/>
      <c r="V24" s="555"/>
      <c r="W24" s="88"/>
      <c r="X24" s="63">
        <f t="shared" si="0"/>
        <v>0</v>
      </c>
      <c r="Z24" s="289">
        <v>14</v>
      </c>
      <c r="AA24" s="123">
        <v>7</v>
      </c>
      <c r="AB24" s="555"/>
      <c r="AC24" s="555"/>
      <c r="AD24" s="557"/>
      <c r="AE24" s="290"/>
      <c r="AF24" s="130"/>
    </row>
    <row r="25" spans="1:32" ht="17.100000000000001" customHeight="1" x14ac:dyDescent="0.25">
      <c r="A25" s="282">
        <v>20</v>
      </c>
      <c r="B25" s="555"/>
      <c r="C25" s="555"/>
      <c r="D25" s="555"/>
      <c r="E25" s="555"/>
      <c r="F25" s="555"/>
      <c r="G25" s="555"/>
      <c r="H25" s="555"/>
      <c r="I25" s="555"/>
      <c r="J25" s="555"/>
      <c r="K25" s="555"/>
      <c r="L25" s="555"/>
      <c r="M25" s="555"/>
      <c r="N25" s="555"/>
      <c r="O25" s="555"/>
      <c r="P25" s="555"/>
      <c r="Q25" s="555"/>
      <c r="R25" s="555"/>
      <c r="S25" s="555"/>
      <c r="T25" s="555"/>
      <c r="U25" s="555"/>
      <c r="V25" s="555"/>
      <c r="W25" s="88"/>
      <c r="X25" s="63">
        <f t="shared" si="0"/>
        <v>0</v>
      </c>
      <c r="Z25" s="289">
        <v>15</v>
      </c>
      <c r="AA25" s="123">
        <v>8</v>
      </c>
      <c r="AB25" s="555"/>
      <c r="AC25" s="555"/>
      <c r="AD25" s="557"/>
      <c r="AE25" s="290"/>
      <c r="AF25" s="36"/>
    </row>
    <row r="26" spans="1:32" ht="17.100000000000001" customHeight="1" x14ac:dyDescent="0.25">
      <c r="A26" s="282">
        <v>21</v>
      </c>
      <c r="B26" s="555"/>
      <c r="C26" s="555"/>
      <c r="D26" s="555"/>
      <c r="E26" s="555"/>
      <c r="F26" s="555"/>
      <c r="G26" s="555"/>
      <c r="H26" s="555"/>
      <c r="I26" s="555"/>
      <c r="J26" s="555"/>
      <c r="K26" s="555"/>
      <c r="L26" s="555"/>
      <c r="M26" s="555"/>
      <c r="N26" s="555"/>
      <c r="O26" s="555"/>
      <c r="P26" s="555"/>
      <c r="Q26" s="555"/>
      <c r="R26" s="555"/>
      <c r="S26" s="555"/>
      <c r="T26" s="555"/>
      <c r="U26" s="555"/>
      <c r="V26" s="555"/>
      <c r="W26" s="88"/>
      <c r="X26" s="63">
        <f t="shared" si="0"/>
        <v>0</v>
      </c>
      <c r="Z26" s="289">
        <v>16</v>
      </c>
      <c r="AA26" s="123">
        <v>8</v>
      </c>
      <c r="AB26" s="555"/>
      <c r="AC26" s="555"/>
      <c r="AD26" s="557"/>
      <c r="AE26" s="290"/>
      <c r="AF26" s="36"/>
    </row>
    <row r="27" spans="1:32" ht="17.100000000000001" customHeight="1" x14ac:dyDescent="0.25">
      <c r="A27" s="282">
        <v>22</v>
      </c>
      <c r="B27" s="555"/>
      <c r="C27" s="555"/>
      <c r="D27" s="555"/>
      <c r="E27" s="555"/>
      <c r="F27" s="555"/>
      <c r="G27" s="555"/>
      <c r="H27" s="555"/>
      <c r="I27" s="555"/>
      <c r="J27" s="555"/>
      <c r="K27" s="555"/>
      <c r="L27" s="555"/>
      <c r="M27" s="555"/>
      <c r="N27" s="555"/>
      <c r="O27" s="555"/>
      <c r="P27" s="555"/>
      <c r="Q27" s="555"/>
      <c r="R27" s="555"/>
      <c r="S27" s="555"/>
      <c r="T27" s="555"/>
      <c r="U27" s="555"/>
      <c r="V27" s="555"/>
      <c r="W27" s="88"/>
      <c r="X27" s="63">
        <f t="shared" si="0"/>
        <v>0</v>
      </c>
      <c r="Z27" s="289">
        <v>17</v>
      </c>
      <c r="AA27" s="123">
        <v>9</v>
      </c>
      <c r="AB27" s="555"/>
      <c r="AC27" s="555"/>
      <c r="AD27" s="557"/>
      <c r="AE27" s="290"/>
      <c r="AF27" s="36"/>
    </row>
    <row r="28" spans="1:32" ht="17.100000000000001" customHeight="1" x14ac:dyDescent="0.25">
      <c r="A28" s="282">
        <v>23</v>
      </c>
      <c r="B28" s="555"/>
      <c r="C28" s="555"/>
      <c r="D28" s="555"/>
      <c r="E28" s="555"/>
      <c r="F28" s="555"/>
      <c r="G28" s="555"/>
      <c r="H28" s="555"/>
      <c r="I28" s="555"/>
      <c r="J28" s="555"/>
      <c r="K28" s="555"/>
      <c r="L28" s="555"/>
      <c r="M28" s="555"/>
      <c r="N28" s="555"/>
      <c r="O28" s="555"/>
      <c r="P28" s="555"/>
      <c r="Q28" s="555"/>
      <c r="R28" s="555"/>
      <c r="S28" s="555"/>
      <c r="T28" s="555"/>
      <c r="U28" s="555"/>
      <c r="V28" s="555"/>
      <c r="W28" s="88"/>
      <c r="X28" s="63">
        <f t="shared" si="0"/>
        <v>0</v>
      </c>
      <c r="Z28" s="289">
        <v>18</v>
      </c>
      <c r="AA28" s="123">
        <v>9</v>
      </c>
      <c r="AB28" s="555"/>
      <c r="AC28" s="555"/>
      <c r="AD28" s="557"/>
      <c r="AE28" s="290"/>
      <c r="AF28" s="36"/>
    </row>
    <row r="29" spans="1:32" ht="17.100000000000001" customHeight="1" x14ac:dyDescent="0.25">
      <c r="A29" s="282">
        <v>24</v>
      </c>
      <c r="B29" s="555"/>
      <c r="C29" s="555"/>
      <c r="D29" s="555"/>
      <c r="E29" s="555"/>
      <c r="F29" s="555"/>
      <c r="G29" s="555"/>
      <c r="H29" s="555"/>
      <c r="I29" s="555"/>
      <c r="J29" s="555"/>
      <c r="K29" s="555"/>
      <c r="L29" s="555"/>
      <c r="M29" s="555"/>
      <c r="N29" s="555"/>
      <c r="O29" s="555"/>
      <c r="P29" s="555"/>
      <c r="Q29" s="555"/>
      <c r="R29" s="555"/>
      <c r="S29" s="555"/>
      <c r="T29" s="555"/>
      <c r="U29" s="555"/>
      <c r="V29" s="555"/>
      <c r="W29" s="88"/>
      <c r="X29" s="63">
        <f t="shared" si="0"/>
        <v>0</v>
      </c>
      <c r="Z29" s="289">
        <v>19</v>
      </c>
      <c r="AA29" s="123">
        <v>10</v>
      </c>
      <c r="AB29" s="555"/>
      <c r="AC29" s="555"/>
      <c r="AD29" s="557"/>
      <c r="AE29" s="290"/>
      <c r="AF29" s="36"/>
    </row>
    <row r="30" spans="1:32" ht="17.100000000000001" customHeight="1" x14ac:dyDescent="0.25">
      <c r="A30" s="282">
        <v>25</v>
      </c>
      <c r="B30" s="555"/>
      <c r="C30" s="555"/>
      <c r="D30" s="555"/>
      <c r="E30" s="555"/>
      <c r="F30" s="555"/>
      <c r="G30" s="555"/>
      <c r="H30" s="555"/>
      <c r="I30" s="555"/>
      <c r="J30" s="555"/>
      <c r="K30" s="555"/>
      <c r="L30" s="555"/>
      <c r="M30" s="555"/>
      <c r="N30" s="555"/>
      <c r="O30" s="555"/>
      <c r="P30" s="555"/>
      <c r="Q30" s="555"/>
      <c r="R30" s="555"/>
      <c r="S30" s="555"/>
      <c r="T30" s="555"/>
      <c r="U30" s="555"/>
      <c r="V30" s="555"/>
      <c r="W30" s="88"/>
      <c r="X30" s="63">
        <f t="shared" si="0"/>
        <v>0</v>
      </c>
      <c r="Z30" s="289">
        <v>20</v>
      </c>
      <c r="AA30" s="123">
        <v>10</v>
      </c>
      <c r="AB30" s="555"/>
      <c r="AC30" s="555"/>
      <c r="AD30" s="557"/>
      <c r="AE30" s="290"/>
      <c r="AF30" s="36"/>
    </row>
    <row r="31" spans="1:32" ht="17.100000000000001" customHeight="1" x14ac:dyDescent="0.25">
      <c r="A31" s="282">
        <v>26</v>
      </c>
      <c r="B31" s="555"/>
      <c r="C31" s="555"/>
      <c r="D31" s="555"/>
      <c r="E31" s="555"/>
      <c r="F31" s="555"/>
      <c r="G31" s="555"/>
      <c r="H31" s="555"/>
      <c r="I31" s="555"/>
      <c r="J31" s="555"/>
      <c r="K31" s="555"/>
      <c r="L31" s="555"/>
      <c r="M31" s="555"/>
      <c r="N31" s="555"/>
      <c r="O31" s="555"/>
      <c r="P31" s="555"/>
      <c r="Q31" s="555"/>
      <c r="R31" s="555"/>
      <c r="S31" s="555"/>
      <c r="T31" s="555"/>
      <c r="U31" s="555"/>
      <c r="V31" s="555"/>
      <c r="W31" s="88"/>
      <c r="X31" s="63">
        <f t="shared" si="0"/>
        <v>0</v>
      </c>
      <c r="Z31" s="289">
        <v>21</v>
      </c>
      <c r="AA31" s="123">
        <v>11</v>
      </c>
      <c r="AB31" s="555"/>
      <c r="AC31" s="555"/>
      <c r="AD31" s="557"/>
      <c r="AE31" s="290"/>
      <c r="AF31" s="36"/>
    </row>
    <row r="32" spans="1:32" ht="17.100000000000001" customHeight="1" x14ac:dyDescent="0.25">
      <c r="A32" s="282">
        <v>27</v>
      </c>
      <c r="B32" s="555"/>
      <c r="C32" s="555"/>
      <c r="D32" s="555"/>
      <c r="E32" s="555"/>
      <c r="F32" s="555"/>
      <c r="G32" s="555"/>
      <c r="H32" s="555"/>
      <c r="I32" s="555"/>
      <c r="J32" s="555"/>
      <c r="K32" s="555"/>
      <c r="L32" s="555"/>
      <c r="M32" s="555"/>
      <c r="N32" s="555"/>
      <c r="O32" s="555"/>
      <c r="P32" s="555"/>
      <c r="Q32" s="555"/>
      <c r="R32" s="555"/>
      <c r="S32" s="555"/>
      <c r="T32" s="555"/>
      <c r="U32" s="555"/>
      <c r="V32" s="555"/>
      <c r="W32" s="88"/>
      <c r="X32" s="63">
        <f t="shared" si="0"/>
        <v>0</v>
      </c>
      <c r="Z32" s="289">
        <v>22</v>
      </c>
      <c r="AA32" s="123">
        <v>11</v>
      </c>
      <c r="AB32" s="555"/>
      <c r="AC32" s="555"/>
      <c r="AD32" s="557"/>
      <c r="AE32" s="290"/>
      <c r="AF32" s="36"/>
    </row>
    <row r="33" spans="1:32" ht="17.100000000000001" customHeight="1" x14ac:dyDescent="0.25">
      <c r="A33" s="282">
        <v>28</v>
      </c>
      <c r="B33" s="555"/>
      <c r="C33" s="555"/>
      <c r="D33" s="555"/>
      <c r="E33" s="555"/>
      <c r="F33" s="555"/>
      <c r="G33" s="555"/>
      <c r="H33" s="555"/>
      <c r="I33" s="555"/>
      <c r="J33" s="555"/>
      <c r="K33" s="555"/>
      <c r="L33" s="555"/>
      <c r="M33" s="555"/>
      <c r="N33" s="555"/>
      <c r="O33" s="555"/>
      <c r="P33" s="555"/>
      <c r="Q33" s="555"/>
      <c r="R33" s="555"/>
      <c r="S33" s="555"/>
      <c r="T33" s="555"/>
      <c r="U33" s="555"/>
      <c r="V33" s="555"/>
      <c r="W33" s="88"/>
      <c r="X33" s="63">
        <f t="shared" si="0"/>
        <v>0</v>
      </c>
      <c r="Z33" s="289">
        <v>23</v>
      </c>
      <c r="AA33" s="123">
        <v>12</v>
      </c>
      <c r="AB33" s="555"/>
      <c r="AC33" s="555"/>
      <c r="AD33" s="557"/>
      <c r="AE33" s="290"/>
      <c r="AF33" s="36"/>
    </row>
    <row r="34" spans="1:32" ht="17.100000000000001" customHeight="1" x14ac:dyDescent="0.25">
      <c r="A34" s="282">
        <v>29</v>
      </c>
      <c r="B34" s="555"/>
      <c r="C34" s="555"/>
      <c r="D34" s="555"/>
      <c r="E34" s="555"/>
      <c r="F34" s="555"/>
      <c r="G34" s="555"/>
      <c r="H34" s="555"/>
      <c r="I34" s="555"/>
      <c r="J34" s="555"/>
      <c r="K34" s="555"/>
      <c r="L34" s="555"/>
      <c r="M34" s="555"/>
      <c r="N34" s="555"/>
      <c r="O34" s="555"/>
      <c r="P34" s="555"/>
      <c r="Q34" s="555"/>
      <c r="R34" s="555"/>
      <c r="S34" s="555"/>
      <c r="T34" s="555"/>
      <c r="U34" s="555"/>
      <c r="V34" s="555"/>
      <c r="W34" s="88"/>
      <c r="X34" s="63">
        <f t="shared" si="0"/>
        <v>0</v>
      </c>
      <c r="Z34" s="289">
        <v>24</v>
      </c>
      <c r="AA34" s="123">
        <v>12</v>
      </c>
      <c r="AB34" s="555"/>
      <c r="AC34" s="555"/>
      <c r="AD34" s="557"/>
      <c r="AE34" s="290"/>
    </row>
    <row r="35" spans="1:32" ht="17.100000000000001" customHeight="1" x14ac:dyDescent="0.25">
      <c r="A35" s="282">
        <v>30</v>
      </c>
      <c r="B35" s="555"/>
      <c r="C35" s="555"/>
      <c r="D35" s="555"/>
      <c r="E35" s="555"/>
      <c r="F35" s="555"/>
      <c r="G35" s="555"/>
      <c r="H35" s="555"/>
      <c r="I35" s="555"/>
      <c r="J35" s="555"/>
      <c r="K35" s="555"/>
      <c r="L35" s="555"/>
      <c r="M35" s="555"/>
      <c r="N35" s="555"/>
      <c r="O35" s="555"/>
      <c r="P35" s="555"/>
      <c r="Q35" s="555"/>
      <c r="R35" s="555"/>
      <c r="S35" s="555"/>
      <c r="T35" s="555"/>
      <c r="U35" s="555"/>
      <c r="V35" s="555"/>
      <c r="W35" s="88"/>
      <c r="X35" s="63">
        <f t="shared" si="0"/>
        <v>0</v>
      </c>
      <c r="Z35" s="289">
        <v>25</v>
      </c>
      <c r="AA35" s="123">
        <v>13</v>
      </c>
      <c r="AB35" s="555"/>
      <c r="AC35" s="555"/>
      <c r="AD35" s="557"/>
      <c r="AE35" s="290"/>
    </row>
    <row r="36" spans="1:32" ht="17.100000000000001" customHeight="1" x14ac:dyDescent="0.25">
      <c r="A36" s="282">
        <v>31</v>
      </c>
      <c r="B36" s="555"/>
      <c r="C36" s="555"/>
      <c r="D36" s="555"/>
      <c r="E36" s="555"/>
      <c r="F36" s="555"/>
      <c r="G36" s="555"/>
      <c r="H36" s="555"/>
      <c r="I36" s="555"/>
      <c r="J36" s="555"/>
      <c r="K36" s="555"/>
      <c r="L36" s="555"/>
      <c r="M36" s="555"/>
      <c r="N36" s="555"/>
      <c r="O36" s="555"/>
      <c r="P36" s="555"/>
      <c r="Q36" s="555"/>
      <c r="R36" s="555"/>
      <c r="S36" s="555"/>
      <c r="T36" s="555"/>
      <c r="U36" s="555"/>
      <c r="V36" s="555"/>
      <c r="W36" s="88"/>
      <c r="X36" s="63">
        <f t="shared" si="0"/>
        <v>0</v>
      </c>
      <c r="Z36" s="289">
        <v>26</v>
      </c>
      <c r="AA36" s="123">
        <v>13</v>
      </c>
      <c r="AB36" s="555"/>
      <c r="AC36" s="555"/>
      <c r="AD36" s="557"/>
      <c r="AE36" s="290"/>
    </row>
    <row r="37" spans="1:32" ht="17.100000000000001" customHeight="1" x14ac:dyDescent="0.25">
      <c r="A37" s="282">
        <v>32</v>
      </c>
      <c r="B37" s="555"/>
      <c r="C37" s="555"/>
      <c r="D37" s="555"/>
      <c r="E37" s="555"/>
      <c r="F37" s="555"/>
      <c r="G37" s="555"/>
      <c r="H37" s="555"/>
      <c r="I37" s="555"/>
      <c r="J37" s="555"/>
      <c r="K37" s="555"/>
      <c r="L37" s="555"/>
      <c r="M37" s="555"/>
      <c r="N37" s="555"/>
      <c r="O37" s="555"/>
      <c r="P37" s="555"/>
      <c r="Q37" s="555"/>
      <c r="R37" s="555"/>
      <c r="S37" s="555"/>
      <c r="T37" s="555"/>
      <c r="U37" s="555"/>
      <c r="V37" s="555"/>
      <c r="W37" s="88"/>
      <c r="X37" s="63">
        <f t="shared" si="0"/>
        <v>0</v>
      </c>
      <c r="Z37" s="289">
        <v>27</v>
      </c>
      <c r="AA37" s="123">
        <v>14</v>
      </c>
      <c r="AB37" s="555"/>
      <c r="AC37" s="555"/>
      <c r="AD37" s="557"/>
      <c r="AE37" s="290"/>
    </row>
    <row r="38" spans="1:32" ht="17.100000000000001" customHeight="1" x14ac:dyDescent="0.25">
      <c r="A38" s="282">
        <v>33</v>
      </c>
      <c r="B38" s="555"/>
      <c r="C38" s="555"/>
      <c r="D38" s="555"/>
      <c r="E38" s="555"/>
      <c r="F38" s="555"/>
      <c r="G38" s="555"/>
      <c r="H38" s="555"/>
      <c r="I38" s="555"/>
      <c r="J38" s="555"/>
      <c r="K38" s="555"/>
      <c r="L38" s="555"/>
      <c r="M38" s="555"/>
      <c r="N38" s="555"/>
      <c r="O38" s="555"/>
      <c r="P38" s="555"/>
      <c r="Q38" s="555"/>
      <c r="R38" s="555"/>
      <c r="S38" s="555"/>
      <c r="T38" s="555"/>
      <c r="U38" s="555"/>
      <c r="V38" s="555"/>
      <c r="W38" s="88"/>
      <c r="X38" s="63">
        <f t="shared" si="0"/>
        <v>0</v>
      </c>
      <c r="Z38" s="289">
        <v>28</v>
      </c>
      <c r="AA38" s="123">
        <v>14</v>
      </c>
      <c r="AB38" s="555"/>
      <c r="AC38" s="555"/>
      <c r="AD38" s="557"/>
      <c r="AE38" s="290"/>
    </row>
    <row r="39" spans="1:32" ht="17.100000000000001" customHeight="1" x14ac:dyDescent="0.25">
      <c r="A39" s="282">
        <v>34</v>
      </c>
      <c r="B39" s="555"/>
      <c r="C39" s="555"/>
      <c r="D39" s="555"/>
      <c r="E39" s="555"/>
      <c r="F39" s="555"/>
      <c r="G39" s="555"/>
      <c r="H39" s="555"/>
      <c r="I39" s="555"/>
      <c r="J39" s="555"/>
      <c r="K39" s="555"/>
      <c r="L39" s="555"/>
      <c r="M39" s="555"/>
      <c r="N39" s="555"/>
      <c r="O39" s="555"/>
      <c r="P39" s="555"/>
      <c r="Q39" s="555"/>
      <c r="R39" s="555"/>
      <c r="S39" s="555"/>
      <c r="T39" s="555"/>
      <c r="U39" s="555"/>
      <c r="V39" s="555"/>
      <c r="W39" s="88"/>
      <c r="X39" s="63">
        <f t="shared" si="0"/>
        <v>0</v>
      </c>
      <c r="Z39" s="289">
        <v>29</v>
      </c>
      <c r="AA39" s="123">
        <v>15</v>
      </c>
      <c r="AB39" s="555"/>
      <c r="AC39" s="555"/>
      <c r="AD39" s="557"/>
      <c r="AE39" s="290"/>
    </row>
    <row r="40" spans="1:32" ht="17.100000000000001" customHeight="1" x14ac:dyDescent="0.25">
      <c r="A40" s="282">
        <v>35</v>
      </c>
      <c r="B40" s="555"/>
      <c r="C40" s="555"/>
      <c r="D40" s="555"/>
      <c r="E40" s="555"/>
      <c r="F40" s="555"/>
      <c r="G40" s="555"/>
      <c r="H40" s="555"/>
      <c r="I40" s="555"/>
      <c r="J40" s="555"/>
      <c r="K40" s="555"/>
      <c r="L40" s="555"/>
      <c r="M40" s="555"/>
      <c r="N40" s="555"/>
      <c r="O40" s="555"/>
      <c r="P40" s="555"/>
      <c r="Q40" s="555"/>
      <c r="R40" s="555"/>
      <c r="S40" s="555"/>
      <c r="T40" s="555"/>
      <c r="U40" s="555"/>
      <c r="V40" s="555"/>
      <c r="W40" s="88"/>
      <c r="X40" s="63">
        <f t="shared" si="0"/>
        <v>0</v>
      </c>
      <c r="Z40" s="289">
        <v>30</v>
      </c>
      <c r="AA40" s="123">
        <v>15</v>
      </c>
      <c r="AB40" s="555"/>
      <c r="AC40" s="555"/>
      <c r="AD40" s="557"/>
      <c r="AE40" s="290"/>
    </row>
    <row r="41" spans="1:32" ht="17.100000000000001" customHeight="1" x14ac:dyDescent="0.25">
      <c r="A41" s="282">
        <v>36</v>
      </c>
      <c r="B41" s="555"/>
      <c r="C41" s="555"/>
      <c r="D41" s="555"/>
      <c r="E41" s="555"/>
      <c r="F41" s="555"/>
      <c r="G41" s="555"/>
      <c r="H41" s="555"/>
      <c r="I41" s="555"/>
      <c r="J41" s="555"/>
      <c r="K41" s="555"/>
      <c r="L41" s="555"/>
      <c r="M41" s="555"/>
      <c r="N41" s="555"/>
      <c r="O41" s="555"/>
      <c r="P41" s="555"/>
      <c r="Q41" s="555"/>
      <c r="R41" s="555"/>
      <c r="S41" s="555"/>
      <c r="T41" s="555"/>
      <c r="U41" s="555"/>
      <c r="V41" s="555"/>
      <c r="W41" s="88"/>
      <c r="X41" s="63">
        <f t="shared" si="0"/>
        <v>0</v>
      </c>
      <c r="Z41" s="289">
        <v>31</v>
      </c>
      <c r="AA41" s="123">
        <v>16</v>
      </c>
      <c r="AB41" s="555"/>
      <c r="AC41" s="555"/>
      <c r="AD41" s="557"/>
      <c r="AE41" s="290"/>
    </row>
    <row r="42" spans="1:32" ht="17.100000000000001" customHeight="1" x14ac:dyDescent="0.25">
      <c r="A42" s="282">
        <v>37</v>
      </c>
      <c r="B42" s="555"/>
      <c r="C42" s="555"/>
      <c r="D42" s="555"/>
      <c r="E42" s="555"/>
      <c r="F42" s="555"/>
      <c r="G42" s="555"/>
      <c r="H42" s="555"/>
      <c r="I42" s="555"/>
      <c r="J42" s="555"/>
      <c r="K42" s="555"/>
      <c r="L42" s="555"/>
      <c r="M42" s="555"/>
      <c r="N42" s="555"/>
      <c r="O42" s="555"/>
      <c r="P42" s="555"/>
      <c r="Q42" s="555"/>
      <c r="R42" s="555"/>
      <c r="S42" s="555"/>
      <c r="T42" s="555"/>
      <c r="U42" s="555"/>
      <c r="V42" s="555"/>
      <c r="W42" s="88"/>
      <c r="X42" s="63">
        <f t="shared" si="0"/>
        <v>0</v>
      </c>
      <c r="Z42" s="289">
        <v>32</v>
      </c>
      <c r="AA42" s="123">
        <v>16</v>
      </c>
      <c r="AB42" s="555"/>
      <c r="AC42" s="555"/>
      <c r="AD42" s="557"/>
      <c r="AE42" s="290"/>
    </row>
    <row r="43" spans="1:32" ht="17.100000000000001" customHeight="1" x14ac:dyDescent="0.25">
      <c r="A43" s="282">
        <v>38</v>
      </c>
      <c r="B43" s="555"/>
      <c r="C43" s="555"/>
      <c r="D43" s="555"/>
      <c r="E43" s="555"/>
      <c r="F43" s="555"/>
      <c r="G43" s="555"/>
      <c r="H43" s="555"/>
      <c r="I43" s="555"/>
      <c r="J43" s="555"/>
      <c r="K43" s="555"/>
      <c r="L43" s="555"/>
      <c r="M43" s="555"/>
      <c r="N43" s="555"/>
      <c r="O43" s="555"/>
      <c r="P43" s="555"/>
      <c r="Q43" s="555"/>
      <c r="R43" s="555"/>
      <c r="S43" s="555"/>
      <c r="T43" s="555"/>
      <c r="U43" s="555"/>
      <c r="V43" s="555"/>
      <c r="W43" s="88"/>
      <c r="X43" s="63">
        <f t="shared" si="0"/>
        <v>0</v>
      </c>
      <c r="Z43" s="289">
        <v>33</v>
      </c>
      <c r="AA43" s="123">
        <v>17</v>
      </c>
      <c r="AB43" s="555"/>
      <c r="AC43" s="555"/>
      <c r="AD43" s="557"/>
      <c r="AE43" s="290"/>
    </row>
    <row r="44" spans="1:32" ht="17.100000000000001" customHeight="1" x14ac:dyDescent="0.25">
      <c r="A44" s="282">
        <v>39</v>
      </c>
      <c r="B44" s="555"/>
      <c r="C44" s="555"/>
      <c r="D44" s="555"/>
      <c r="E44" s="555"/>
      <c r="F44" s="555"/>
      <c r="G44" s="555"/>
      <c r="H44" s="555"/>
      <c r="I44" s="555"/>
      <c r="J44" s="555"/>
      <c r="K44" s="555"/>
      <c r="L44" s="555"/>
      <c r="M44" s="555"/>
      <c r="N44" s="555"/>
      <c r="O44" s="555"/>
      <c r="P44" s="555"/>
      <c r="Q44" s="555"/>
      <c r="R44" s="555"/>
      <c r="S44" s="555"/>
      <c r="T44" s="555"/>
      <c r="U44" s="555"/>
      <c r="V44" s="555"/>
      <c r="W44" s="88"/>
      <c r="X44" s="63">
        <f t="shared" si="0"/>
        <v>0</v>
      </c>
      <c r="Z44" s="289">
        <v>34</v>
      </c>
      <c r="AA44" s="123">
        <v>17</v>
      </c>
      <c r="AB44" s="555"/>
      <c r="AC44" s="555"/>
      <c r="AD44" s="557"/>
      <c r="AE44" s="290"/>
    </row>
    <row r="45" spans="1:32" ht="17.100000000000001" customHeight="1" thickBot="1" x14ac:dyDescent="0.3">
      <c r="A45" s="283">
        <v>40</v>
      </c>
      <c r="B45" s="556"/>
      <c r="C45" s="556"/>
      <c r="D45" s="556"/>
      <c r="E45" s="556"/>
      <c r="F45" s="556"/>
      <c r="G45" s="556"/>
      <c r="H45" s="556"/>
      <c r="I45" s="556"/>
      <c r="J45" s="556"/>
      <c r="K45" s="556"/>
      <c r="L45" s="556"/>
      <c r="M45" s="556"/>
      <c r="N45" s="556"/>
      <c r="O45" s="556"/>
      <c r="P45" s="556"/>
      <c r="Q45" s="556"/>
      <c r="R45" s="556"/>
      <c r="S45" s="556"/>
      <c r="T45" s="556"/>
      <c r="U45" s="556"/>
      <c r="V45" s="556"/>
      <c r="W45" s="88"/>
      <c r="X45" s="63">
        <f t="shared" si="0"/>
        <v>0</v>
      </c>
      <c r="Z45" s="289">
        <v>35</v>
      </c>
      <c r="AA45" s="123">
        <v>18</v>
      </c>
      <c r="AB45" s="555"/>
      <c r="AC45" s="555"/>
      <c r="AD45" s="557"/>
      <c r="AE45" s="290"/>
    </row>
    <row r="46" spans="1:32" ht="17.100000000000001" customHeight="1" thickTop="1" thickBot="1" x14ac:dyDescent="0.3">
      <c r="A46" s="284" t="s">
        <v>38</v>
      </c>
      <c r="B46" s="285"/>
      <c r="C46" s="285"/>
      <c r="D46" s="285"/>
      <c r="E46" s="285"/>
      <c r="F46" s="285"/>
      <c r="G46" s="285"/>
      <c r="H46" s="285"/>
      <c r="I46" s="285"/>
      <c r="J46" s="285"/>
      <c r="K46" s="285"/>
      <c r="L46" s="285"/>
      <c r="M46" s="285"/>
      <c r="N46" s="285"/>
      <c r="O46" s="285"/>
      <c r="P46" s="285"/>
      <c r="Q46" s="285"/>
      <c r="R46" s="285"/>
      <c r="S46" s="285"/>
      <c r="T46" s="285"/>
      <c r="U46" s="285"/>
      <c r="V46" s="285"/>
      <c r="W46" s="286"/>
      <c r="X46" s="276">
        <f>SUM(X12:X45)</f>
        <v>0</v>
      </c>
      <c r="Z46" s="289">
        <v>36</v>
      </c>
      <c r="AA46" s="123">
        <v>18</v>
      </c>
      <c r="AB46" s="555"/>
      <c r="AC46" s="555"/>
      <c r="AD46" s="557"/>
      <c r="AE46" s="290"/>
    </row>
    <row r="47" spans="1:32" ht="17.100000000000001" customHeight="1" x14ac:dyDescent="0.25">
      <c r="W47" s="71"/>
      <c r="X47" s="71"/>
      <c r="Z47" s="289">
        <v>37</v>
      </c>
      <c r="AA47" s="123">
        <v>19</v>
      </c>
      <c r="AB47" s="555"/>
      <c r="AC47" s="555"/>
      <c r="AD47" s="557"/>
      <c r="AE47" s="290"/>
    </row>
    <row r="48" spans="1:32" ht="17.100000000000001" customHeight="1" x14ac:dyDescent="0.25">
      <c r="Z48" s="289">
        <v>38</v>
      </c>
      <c r="AA48" s="123">
        <v>19</v>
      </c>
      <c r="AB48" s="555"/>
      <c r="AC48" s="555"/>
      <c r="AD48" s="557"/>
      <c r="AE48" s="290"/>
    </row>
    <row r="49" spans="1:37" ht="17.100000000000001" customHeight="1" x14ac:dyDescent="0.25">
      <c r="Z49" s="289">
        <v>39</v>
      </c>
      <c r="AA49" s="123">
        <v>20</v>
      </c>
      <c r="AB49" s="555"/>
      <c r="AC49" s="555"/>
      <c r="AD49" s="557"/>
      <c r="AE49" s="290"/>
    </row>
    <row r="50" spans="1:37" ht="17.100000000000001" customHeight="1" x14ac:dyDescent="0.2">
      <c r="A50" s="4"/>
      <c r="Z50" s="289">
        <v>40</v>
      </c>
      <c r="AA50" s="123">
        <v>20</v>
      </c>
      <c r="AB50" s="555"/>
      <c r="AC50" s="555"/>
      <c r="AD50" s="557"/>
      <c r="AE50" s="290"/>
    </row>
    <row r="51" spans="1:37" ht="17.100000000000001" customHeight="1" x14ac:dyDescent="0.2">
      <c r="A51" s="4"/>
      <c r="Z51" s="289">
        <v>41</v>
      </c>
      <c r="AA51" s="123">
        <v>21</v>
      </c>
      <c r="AB51" s="555"/>
      <c r="AC51" s="555"/>
      <c r="AD51" s="557"/>
      <c r="AE51" s="290"/>
    </row>
    <row r="52" spans="1:37" ht="17.100000000000001" customHeight="1" x14ac:dyDescent="0.2">
      <c r="A52" s="4"/>
      <c r="Z52" s="289">
        <v>42</v>
      </c>
      <c r="AA52" s="123">
        <v>21</v>
      </c>
      <c r="AB52" s="555"/>
      <c r="AC52" s="555"/>
      <c r="AD52" s="557"/>
      <c r="AE52" s="290"/>
    </row>
    <row r="53" spans="1:37" ht="24.95" customHeight="1" x14ac:dyDescent="0.25">
      <c r="AK53" s="104"/>
    </row>
    <row r="54" spans="1:37" ht="24.95" customHeight="1" x14ac:dyDescent="0.25"/>
    <row r="55" spans="1:37" ht="34.5" customHeight="1" x14ac:dyDescent="0.25"/>
    <row r="63" spans="1:37" x14ac:dyDescent="0.25">
      <c r="AE63" s="63"/>
    </row>
    <row r="64" spans="1:37" x14ac:dyDescent="0.25">
      <c r="AE64" s="63"/>
    </row>
    <row r="66" spans="31:31" x14ac:dyDescent="0.25">
      <c r="AE66" s="63"/>
    </row>
    <row r="67" spans="31:31" x14ac:dyDescent="0.25">
      <c r="AE67" s="63"/>
    </row>
    <row r="68" spans="31:31" x14ac:dyDescent="0.25">
      <c r="AE68" s="63"/>
    </row>
    <row r="69" spans="31:31" x14ac:dyDescent="0.25">
      <c r="AE69" s="63"/>
    </row>
    <row r="70" spans="31:31" x14ac:dyDescent="0.25">
      <c r="AE70" s="63"/>
    </row>
    <row r="71" spans="31:31" x14ac:dyDescent="0.25">
      <c r="AE71" s="63"/>
    </row>
    <row r="72" spans="31:31" x14ac:dyDescent="0.25">
      <c r="AE72" s="63"/>
    </row>
    <row r="73" spans="31:31" x14ac:dyDescent="0.25">
      <c r="AE73" s="63"/>
    </row>
  </sheetData>
  <sheetProtection algorithmName="SHA-512" hashValue="uXJABen0nr7JlSWu96YqSiyuyTjyRxDl2JhezPf/bYr6m54C6UC+/REnUfsxXhCU3R1JABBwPa65HKVj62mFww==" saltValue="uZ+pwET7neVizq8zK0Eo+Q==" spinCount="100000" sheet="1" objects="1" scenarios="1"/>
  <mergeCells count="15">
    <mergeCell ref="A1:B1"/>
    <mergeCell ref="A2:B2"/>
    <mergeCell ref="A3:B3"/>
    <mergeCell ref="Z9:AE9"/>
    <mergeCell ref="A10:A11"/>
    <mergeCell ref="A5:B5"/>
    <mergeCell ref="A6:B6"/>
    <mergeCell ref="D6:F6"/>
    <mergeCell ref="A7:B7"/>
    <mergeCell ref="Z7:AA7"/>
    <mergeCell ref="Z5:AA5"/>
    <mergeCell ref="Z6:AA6"/>
    <mergeCell ref="Z1:AA1"/>
    <mergeCell ref="Z2:AA2"/>
    <mergeCell ref="Z3:AA3"/>
  </mergeCells>
  <pageMargins left="0.25" right="0.25" top="0.75" bottom="0.75" header="0.3" footer="0.3"/>
  <pageSetup paperSize="8" scale="77" fitToWidth="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7772-6ECA-4FCB-84AE-1181279A7C8A}">
  <sheetPr>
    <tabColor rgb="FFD8E4BC"/>
  </sheetPr>
  <dimension ref="A1:AY95"/>
  <sheetViews>
    <sheetView zoomScale="90" zoomScaleNormal="9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Stratum4_Species'!B5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Stratum4_Species'!B8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Stratum4_Species'!B49</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Stratum4_Species'!B10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Stratum4_Species'!B12</f>
        <v>5.8</v>
      </c>
      <c r="E7" s="636" t="s">
        <v>6</v>
      </c>
      <c r="F7" s="637"/>
      <c r="G7" s="637"/>
      <c r="H7" s="143">
        <f>'Planning Stratum4_Species'!E12</f>
        <v>0</v>
      </c>
      <c r="Y7" s="206"/>
      <c r="Z7" s="206"/>
      <c r="AA7" s="206"/>
      <c r="AB7" s="206"/>
      <c r="AC7" s="206"/>
      <c r="AD7" s="206"/>
      <c r="AE7" s="206"/>
      <c r="AF7" s="206"/>
      <c r="AG7" s="206"/>
      <c r="AJ7" s="1"/>
      <c r="AK7" s="36"/>
    </row>
    <row r="8" spans="1:44" ht="17.25" customHeight="1" x14ac:dyDescent="0.25">
      <c r="A8" s="61"/>
      <c r="B8" s="625" t="s">
        <v>7</v>
      </c>
      <c r="C8" s="626"/>
      <c r="D8" s="773">
        <f>'Planning Stratum4_Species'!B11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Stratum4_Species'!B13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SUM(C16:AF16)</f>
        <v>0</v>
      </c>
      <c r="AH16" s="63">
        <f t="shared" ref="AH16:AH49" si="1">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ref="AG17:AG49" si="2">SUM(C17:AF17)</f>
        <v>0</v>
      </c>
      <c r="AH17" s="63">
        <f t="shared" si="1"/>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2"/>
        <v>0</v>
      </c>
      <c r="AH18" s="63">
        <f t="shared" si="1"/>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2"/>
        <v>0</v>
      </c>
      <c r="AH19" s="63">
        <f t="shared" si="1"/>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2"/>
        <v>0</v>
      </c>
      <c r="AH20" s="63">
        <f t="shared" si="1"/>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2"/>
        <v>0</v>
      </c>
      <c r="AH21" s="63">
        <f t="shared" si="1"/>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2"/>
        <v>0</v>
      </c>
      <c r="AH22" s="63">
        <f t="shared" si="1"/>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2"/>
        <v>0</v>
      </c>
      <c r="AH23" s="63">
        <f t="shared" si="1"/>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2"/>
        <v>0</v>
      </c>
      <c r="AH24" s="63">
        <f t="shared" si="1"/>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2"/>
        <v>0</v>
      </c>
      <c r="AH25" s="63">
        <f t="shared" si="1"/>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2"/>
        <v>0</v>
      </c>
      <c r="AH26" s="63">
        <f t="shared" si="1"/>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2"/>
        <v>0</v>
      </c>
      <c r="AH27" s="63">
        <f t="shared" si="1"/>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2"/>
        <v>0</v>
      </c>
      <c r="AH28" s="63">
        <f t="shared" si="1"/>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2"/>
        <v>0</v>
      </c>
      <c r="AH29" s="63">
        <f t="shared" si="1"/>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2"/>
        <v>0</v>
      </c>
      <c r="AH30" s="63">
        <f t="shared" si="1"/>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2"/>
        <v>0</v>
      </c>
      <c r="AH31" s="63">
        <f t="shared" si="1"/>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2"/>
        <v>0</v>
      </c>
      <c r="AH32" s="63">
        <f t="shared" si="1"/>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2"/>
        <v>0</v>
      </c>
      <c r="AH33" s="63">
        <f t="shared" si="1"/>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2"/>
        <v>0</v>
      </c>
      <c r="AH34" s="63">
        <f t="shared" si="1"/>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2"/>
        <v>0</v>
      </c>
      <c r="AH35" s="63">
        <f t="shared" si="1"/>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2"/>
        <v>0</v>
      </c>
      <c r="AH36" s="63">
        <f t="shared" si="1"/>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2"/>
        <v>0</v>
      </c>
      <c r="AH37" s="63">
        <f t="shared" si="1"/>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2"/>
        <v>0</v>
      </c>
      <c r="AH38" s="63">
        <f t="shared" si="1"/>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2"/>
        <v>0</v>
      </c>
      <c r="AH39" s="63">
        <f t="shared" si="1"/>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2"/>
        <v>0</v>
      </c>
      <c r="AH40" s="63">
        <f t="shared" si="1"/>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2"/>
        <v>0</v>
      </c>
      <c r="AH41" s="63">
        <f t="shared" si="1"/>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2"/>
        <v>0</v>
      </c>
      <c r="AH42" s="63">
        <f t="shared" si="1"/>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2"/>
        <v>0</v>
      </c>
      <c r="AH43" s="63">
        <f t="shared" si="1"/>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2"/>
        <v>0</v>
      </c>
      <c r="AH44" s="63">
        <f t="shared" si="1"/>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2"/>
        <v>0</v>
      </c>
      <c r="AH45" s="63">
        <f t="shared" si="1"/>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2"/>
        <v>0</v>
      </c>
      <c r="AH46" s="63">
        <f t="shared" si="1"/>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2"/>
        <v>0</v>
      </c>
      <c r="AH47" s="63">
        <f t="shared" si="1"/>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2"/>
        <v>0</v>
      </c>
      <c r="AH48" s="63">
        <f t="shared" si="1"/>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2"/>
        <v>0</v>
      </c>
      <c r="AH49" s="63">
        <f t="shared" si="1"/>
        <v>0</v>
      </c>
      <c r="AJ49" s="289">
        <v>35</v>
      </c>
      <c r="AK49" s="123">
        <v>18</v>
      </c>
      <c r="AL49" s="124"/>
      <c r="AM49" s="124"/>
      <c r="AN49" s="125"/>
      <c r="AO49" s="290">
        <f t="shared" si="3"/>
        <v>0</v>
      </c>
    </row>
    <row r="50" spans="1:41" ht="17.25" thickTop="1" thickBot="1" x14ac:dyDescent="0.3">
      <c r="A50" s="61"/>
      <c r="B50" s="284" t="s">
        <v>38</v>
      </c>
      <c r="C50" s="285">
        <f>SUM(C16:C49)</f>
        <v>0</v>
      </c>
      <c r="D50" s="285">
        <f t="shared" ref="D50:AG50" si="4">SUM(D16:D49)</f>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ref="N50:AF50" si="5">SUM(N16:N49)</f>
        <v>0</v>
      </c>
      <c r="O50" s="285">
        <f t="shared" si="5"/>
        <v>0</v>
      </c>
      <c r="P50" s="285">
        <f t="shared" si="5"/>
        <v>0</v>
      </c>
      <c r="Q50" s="285">
        <f t="shared" si="5"/>
        <v>0</v>
      </c>
      <c r="R50" s="285">
        <f t="shared" si="5"/>
        <v>0</v>
      </c>
      <c r="S50" s="285">
        <f t="shared" si="5"/>
        <v>0</v>
      </c>
      <c r="T50" s="285">
        <f t="shared" si="5"/>
        <v>0</v>
      </c>
      <c r="U50" s="285">
        <f t="shared" si="5"/>
        <v>0</v>
      </c>
      <c r="V50" s="285">
        <f t="shared" si="5"/>
        <v>0</v>
      </c>
      <c r="W50" s="285">
        <f t="shared" si="5"/>
        <v>0</v>
      </c>
      <c r="X50" s="285">
        <f t="shared" si="5"/>
        <v>0</v>
      </c>
      <c r="Y50" s="285">
        <f t="shared" si="5"/>
        <v>0</v>
      </c>
      <c r="Z50" s="285">
        <f t="shared" si="5"/>
        <v>0</v>
      </c>
      <c r="AA50" s="285">
        <f t="shared" si="5"/>
        <v>0</v>
      </c>
      <c r="AB50" s="285">
        <f t="shared" si="5"/>
        <v>0</v>
      </c>
      <c r="AC50" s="285">
        <f t="shared" si="5"/>
        <v>0</v>
      </c>
      <c r="AD50" s="285">
        <f t="shared" si="5"/>
        <v>0</v>
      </c>
      <c r="AE50" s="285">
        <f t="shared" si="5"/>
        <v>0</v>
      </c>
      <c r="AF50" s="285">
        <f t="shared" si="5"/>
        <v>0</v>
      </c>
      <c r="AG50" s="286">
        <f t="shared" si="4"/>
        <v>0</v>
      </c>
      <c r="AH50" s="276">
        <f>SUM(AH16:AH49)</f>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691"/>
      <c r="AD72" s="692"/>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697" t="e">
        <f>SUM(AC70:AD73)</f>
        <v>#N/A</v>
      </c>
      <c r="AD75" s="698"/>
      <c r="AG75" s="119"/>
      <c r="AU75" s="104"/>
    </row>
    <row r="76" spans="2:51" ht="24.95" customHeight="1" x14ac:dyDescent="0.25">
      <c r="T76" s="185" t="s">
        <v>260</v>
      </c>
      <c r="U76" s="186"/>
      <c r="V76" s="186"/>
      <c r="W76" s="186"/>
      <c r="X76" s="193"/>
      <c r="Y76" s="194"/>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7NgGKj+MzvLEDqT29Mt2v55et/wtl+ElW7o6y0cq4QNy3i9iDBwXvFbOVv4y+CS6+hYkPyTOaO3BKilJX9eZ4g==" saltValue="Ws/tsfoa5jXIjwCuz1x60g=="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verticalDpi="0" r:id="rId1"/>
  <colBreaks count="1" manualBreakCount="1">
    <brk id="33" max="57"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5F7CE-5913-4059-BEAE-E14A1D8EC9D3}">
  <sheetPr>
    <tabColor rgb="FFD8E4BC"/>
  </sheetPr>
  <dimension ref="A1:AY95"/>
  <sheetViews>
    <sheetView zoomScale="89"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Stratum4_Species'!B5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Stratum4_Species'!B8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Stratum4_Species'!B50</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Stratum4_Species'!B10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Stratum4_Species'!B12</f>
        <v>5.8</v>
      </c>
      <c r="E7" s="637" t="s">
        <v>6</v>
      </c>
      <c r="F7" s="637"/>
      <c r="G7" s="637"/>
      <c r="H7" s="143">
        <f>'Planning Stratum4_Species'!E12</f>
        <v>0</v>
      </c>
      <c r="Y7" s="206"/>
      <c r="Z7" s="206"/>
      <c r="AA7" s="206"/>
      <c r="AB7" s="206"/>
      <c r="AC7" s="206"/>
      <c r="AD7" s="206"/>
      <c r="AE7" s="206"/>
      <c r="AF7" s="206"/>
      <c r="AG7" s="206"/>
      <c r="AJ7" s="1"/>
      <c r="AK7" s="36"/>
    </row>
    <row r="8" spans="1:44" ht="17.25" customHeight="1" x14ac:dyDescent="0.25">
      <c r="A8" s="61"/>
      <c r="B8" s="625" t="s">
        <v>7</v>
      </c>
      <c r="C8" s="626"/>
      <c r="D8" s="773">
        <f>'Planning Stratum4_Species'!B11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Stratum4_Species'!B13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yyB3TrMwaDWXzz6YvNkje7atzvMFnkY+euk0FFo4MhQZInx0a/Ii/DeM2z0uFL2zkGTTrDVjn84aAapIQTOEiQ==" saltValue="GDyNzcx72aPV4ekvKLbgUA=="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50201-1FEE-4CB2-8BE9-481AC3F367FA}">
  <sheetPr>
    <tabColor rgb="FFD8E4BC"/>
  </sheetPr>
  <dimension ref="A1:AY95"/>
  <sheetViews>
    <sheetView zoomScale="89"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Stratum4_Species'!B5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Stratum4_Species'!B8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Stratum4_Species'!B51</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Stratum4_Species'!B10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Stratum4_Species'!B12</f>
        <v>5.8</v>
      </c>
      <c r="E7" s="637" t="s">
        <v>6</v>
      </c>
      <c r="F7" s="637"/>
      <c r="G7" s="637"/>
      <c r="H7" s="143">
        <f>'Planning Stratum4_Species'!E12</f>
        <v>0</v>
      </c>
      <c r="Y7" s="206"/>
      <c r="Z7" s="206"/>
      <c r="AA7" s="206"/>
      <c r="AB7" s="206"/>
      <c r="AC7" s="206"/>
      <c r="AD7" s="206"/>
      <c r="AE7" s="206"/>
      <c r="AF7" s="206"/>
      <c r="AG7" s="206"/>
      <c r="AJ7" s="1"/>
      <c r="AK7" s="36"/>
    </row>
    <row r="8" spans="1:44" ht="17.25" customHeight="1" x14ac:dyDescent="0.25">
      <c r="A8" s="61"/>
      <c r="B8" s="625" t="s">
        <v>7</v>
      </c>
      <c r="C8" s="626"/>
      <c r="D8" s="773">
        <f>'Planning Stratum4_Species'!B11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Stratum4_Species'!B13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5OgClnhSQ5SNFAU/pRmvj7A3BsXE68IT5iD1wraEmvyKU82dZNaFR7ewOK7D6ZNu2yglwLbKnoihpnbLq4F3Sw==" saltValue="e405Z9VR6lo+WHdcSVQB7Q=="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BE354-04AF-4CAA-A878-386095754CB5}">
  <sheetPr>
    <tabColor rgb="FFD8E4BC"/>
  </sheetPr>
  <dimension ref="A1:AY95"/>
  <sheetViews>
    <sheetView zoomScale="89" zoomScaleNormal="70" workbookViewId="0">
      <selection activeCell="D2" sqref="D2:H2"/>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2"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Stratum4_Species'!B5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Stratum4_Species'!B8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Stratum4_Species'!B52</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Stratum4_Species'!B10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Stratum4_Species'!B12</f>
        <v>5.8</v>
      </c>
      <c r="E7" s="637" t="s">
        <v>6</v>
      </c>
      <c r="F7" s="637"/>
      <c r="G7" s="637"/>
      <c r="H7" s="143">
        <f>'Planning Stratum4_Species'!E12</f>
        <v>0</v>
      </c>
      <c r="Y7" s="206"/>
      <c r="Z7" s="206"/>
      <c r="AA7" s="206"/>
      <c r="AB7" s="206"/>
      <c r="AC7" s="206"/>
      <c r="AD7" s="206"/>
      <c r="AE7" s="206"/>
      <c r="AF7" s="206"/>
      <c r="AG7" s="206"/>
      <c r="AJ7" s="1"/>
      <c r="AK7" s="36"/>
    </row>
    <row r="8" spans="1:44" ht="17.25" customHeight="1" x14ac:dyDescent="0.25">
      <c r="A8" s="61"/>
      <c r="B8" s="625" t="s">
        <v>7</v>
      </c>
      <c r="C8" s="626"/>
      <c r="D8" s="773">
        <f>'Planning Stratum4_Species'!B11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Stratum4_Species'!B13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 t="shared" ref="AG16:AG49" si="1">SUM(C16:AF16)</f>
        <v>0</v>
      </c>
      <c r="AH16" s="63">
        <f t="shared" ref="AH16:AH49" si="2">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si="1"/>
        <v>0</v>
      </c>
      <c r="AH17" s="63">
        <f t="shared" si="2"/>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1"/>
        <v>0</v>
      </c>
      <c r="AH18" s="63">
        <f t="shared" si="2"/>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1"/>
        <v>0</v>
      </c>
      <c r="AH19" s="63">
        <f t="shared" si="2"/>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1"/>
        <v>0</v>
      </c>
      <c r="AH20" s="63">
        <f t="shared" si="2"/>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1"/>
        <v>0</v>
      </c>
      <c r="AH21" s="63">
        <f t="shared" si="2"/>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1"/>
        <v>0</v>
      </c>
      <c r="AH22" s="63">
        <f t="shared" si="2"/>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1"/>
        <v>0</v>
      </c>
      <c r="AH23" s="63">
        <f t="shared" si="2"/>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1"/>
        <v>0</v>
      </c>
      <c r="AH24" s="63">
        <f t="shared" si="2"/>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1"/>
        <v>0</v>
      </c>
      <c r="AH25" s="63">
        <f t="shared" si="2"/>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1"/>
        <v>0</v>
      </c>
      <c r="AH26" s="63">
        <f t="shared" si="2"/>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1"/>
        <v>0</v>
      </c>
      <c r="AH27" s="63">
        <f t="shared" si="2"/>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1"/>
        <v>0</v>
      </c>
      <c r="AH28" s="63">
        <f t="shared" si="2"/>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1"/>
        <v>0</v>
      </c>
      <c r="AH29" s="63">
        <f t="shared" si="2"/>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1"/>
        <v>0</v>
      </c>
      <c r="AH30" s="63">
        <f t="shared" si="2"/>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1"/>
        <v>0</v>
      </c>
      <c r="AH31" s="63">
        <f t="shared" si="2"/>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1"/>
        <v>0</v>
      </c>
      <c r="AH32" s="63">
        <f t="shared" si="2"/>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1"/>
        <v>0</v>
      </c>
      <c r="AH33" s="63">
        <f t="shared" si="2"/>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1"/>
        <v>0</v>
      </c>
      <c r="AH34" s="63">
        <f t="shared" si="2"/>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1"/>
        <v>0</v>
      </c>
      <c r="AH35" s="63">
        <f t="shared" si="2"/>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1"/>
        <v>0</v>
      </c>
      <c r="AH36" s="63">
        <f t="shared" si="2"/>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1"/>
        <v>0</v>
      </c>
      <c r="AH37" s="63">
        <f t="shared" si="2"/>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1"/>
        <v>0</v>
      </c>
      <c r="AH38" s="63">
        <f t="shared" si="2"/>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1"/>
        <v>0</v>
      </c>
      <c r="AH39" s="63">
        <f t="shared" si="2"/>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1"/>
        <v>0</v>
      </c>
      <c r="AH40" s="63">
        <f t="shared" si="2"/>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1"/>
        <v>0</v>
      </c>
      <c r="AH41" s="63">
        <f t="shared" si="2"/>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1"/>
        <v>0</v>
      </c>
      <c r="AH42" s="63">
        <f t="shared" si="2"/>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1"/>
        <v>0</v>
      </c>
      <c r="AH43" s="63">
        <f t="shared" si="2"/>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1"/>
        <v>0</v>
      </c>
      <c r="AH44" s="63">
        <f t="shared" si="2"/>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1"/>
        <v>0</v>
      </c>
      <c r="AH45" s="63">
        <f t="shared" si="2"/>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1"/>
        <v>0</v>
      </c>
      <c r="AH46" s="63">
        <f t="shared" si="2"/>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1"/>
        <v>0</v>
      </c>
      <c r="AH47" s="63">
        <f t="shared" si="2"/>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1"/>
        <v>0</v>
      </c>
      <c r="AH48" s="63">
        <f t="shared" si="2"/>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1"/>
        <v>0</v>
      </c>
      <c r="AH49" s="63">
        <f t="shared" si="2"/>
        <v>0</v>
      </c>
      <c r="AJ49" s="289">
        <v>35</v>
      </c>
      <c r="AK49" s="123">
        <v>18</v>
      </c>
      <c r="AL49" s="124"/>
      <c r="AM49" s="124"/>
      <c r="AN49" s="125"/>
      <c r="AO49" s="290">
        <f t="shared" si="3"/>
        <v>0</v>
      </c>
    </row>
    <row r="50" spans="1:41" ht="17.25" thickTop="1" thickBot="1" x14ac:dyDescent="0.3">
      <c r="A50" s="61"/>
      <c r="B50" s="284" t="s">
        <v>38</v>
      </c>
      <c r="C50" s="285">
        <f t="shared" ref="C50:AH50" si="4">SUM(C16:C49)</f>
        <v>0</v>
      </c>
      <c r="D50" s="285">
        <f t="shared" si="4"/>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si="4"/>
        <v>0</v>
      </c>
      <c r="O50" s="285">
        <f t="shared" si="4"/>
        <v>0</v>
      </c>
      <c r="P50" s="285">
        <f t="shared" si="4"/>
        <v>0</v>
      </c>
      <c r="Q50" s="285">
        <f t="shared" si="4"/>
        <v>0</v>
      </c>
      <c r="R50" s="285">
        <f t="shared" si="4"/>
        <v>0</v>
      </c>
      <c r="S50" s="285">
        <f t="shared" si="4"/>
        <v>0</v>
      </c>
      <c r="T50" s="285">
        <f t="shared" si="4"/>
        <v>0</v>
      </c>
      <c r="U50" s="285">
        <f t="shared" si="4"/>
        <v>0</v>
      </c>
      <c r="V50" s="285">
        <f t="shared" si="4"/>
        <v>0</v>
      </c>
      <c r="W50" s="285">
        <f t="shared" si="4"/>
        <v>0</v>
      </c>
      <c r="X50" s="285">
        <f t="shared" si="4"/>
        <v>0</v>
      </c>
      <c r="Y50" s="285">
        <f t="shared" si="4"/>
        <v>0</v>
      </c>
      <c r="Z50" s="285">
        <f t="shared" si="4"/>
        <v>0</v>
      </c>
      <c r="AA50" s="285">
        <f t="shared" si="4"/>
        <v>0</v>
      </c>
      <c r="AB50" s="285">
        <f t="shared" si="4"/>
        <v>0</v>
      </c>
      <c r="AC50" s="285">
        <f t="shared" si="4"/>
        <v>0</v>
      </c>
      <c r="AD50" s="285">
        <f t="shared" si="4"/>
        <v>0</v>
      </c>
      <c r="AE50" s="285">
        <f t="shared" si="4"/>
        <v>0</v>
      </c>
      <c r="AF50" s="285">
        <f t="shared" si="4"/>
        <v>0</v>
      </c>
      <c r="AG50" s="286">
        <f t="shared" si="4"/>
        <v>0</v>
      </c>
      <c r="AH50" s="276">
        <f t="shared" si="4"/>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309"/>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85" t="s">
        <v>246</v>
      </c>
      <c r="AA66" s="186"/>
      <c r="AB66" s="186"/>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3"/>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5"/>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7"/>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699"/>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1"/>
      <c r="Z72" s="685"/>
      <c r="AA72" s="685"/>
      <c r="AB72" s="686"/>
      <c r="AC72" s="779"/>
      <c r="AD72" s="780"/>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699"/>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3"/>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777" t="e">
        <f>SUM(AC70:AD73)</f>
        <v>#N/A</v>
      </c>
      <c r="AD75" s="778"/>
      <c r="AG75" s="119"/>
      <c r="AU75" s="104"/>
    </row>
    <row r="76" spans="2:51" ht="24.95" customHeight="1" x14ac:dyDescent="0.25">
      <c r="T76" s="185" t="s">
        <v>260</v>
      </c>
      <c r="U76" s="186"/>
      <c r="V76" s="186"/>
      <c r="W76" s="186"/>
      <c r="X76" s="186"/>
      <c r="Y76" s="187"/>
      <c r="Z76" s="194"/>
      <c r="AA76" s="194"/>
      <c r="AB76" s="194"/>
      <c r="AC76" s="187"/>
      <c r="AD76" s="192"/>
      <c r="AG76" s="119"/>
    </row>
    <row r="77" spans="2:51" ht="34.5" customHeight="1" thickBot="1" x14ac:dyDescent="0.3">
      <c r="T77" s="676" t="s">
        <v>261</v>
      </c>
      <c r="U77" s="677"/>
      <c r="V77" s="677"/>
      <c r="W77" s="678"/>
      <c r="X77" s="705" t="e">
        <f>AC75*0.5</f>
        <v>#N/A</v>
      </c>
      <c r="Y77" s="705"/>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6XBpjK1JSLe7xqiEk4cBQiCZGk9vSjqzvXeIAlKiq1fIvo20ZCKLZi82pAU1luiDp6Hl/sbLM0gmeFoqcP1cAQ==" saltValue="iKyvIdcwyX4yIyxfMC42kQ==" spinCount="100000" sheet="1" objects="1" scenarios="1"/>
  <mergeCells count="63">
    <mergeCell ref="B8:C8"/>
    <mergeCell ref="D8:H8"/>
    <mergeCell ref="B2:C2"/>
    <mergeCell ref="D2:H2"/>
    <mergeCell ref="B3:C3"/>
    <mergeCell ref="D3:H3"/>
    <mergeCell ref="B4:C4"/>
    <mergeCell ref="D4:H4"/>
    <mergeCell ref="D5:H5"/>
    <mergeCell ref="B6:C6"/>
    <mergeCell ref="D6:H6"/>
    <mergeCell ref="B7:C7"/>
    <mergeCell ref="E7:G7"/>
    <mergeCell ref="B9:C9"/>
    <mergeCell ref="D9:H9"/>
    <mergeCell ref="D10:H10"/>
    <mergeCell ref="AJ13:AO13"/>
    <mergeCell ref="B14:B15"/>
    <mergeCell ref="C14:AF14"/>
    <mergeCell ref="H60:L60"/>
    <mergeCell ref="N60:R60"/>
    <mergeCell ref="E61:F61"/>
    <mergeCell ref="K61:L61"/>
    <mergeCell ref="N61:Q62"/>
    <mergeCell ref="R61:R62"/>
    <mergeCell ref="E62:F62"/>
    <mergeCell ref="K62:L62"/>
    <mergeCell ref="X62:Y62"/>
    <mergeCell ref="AC62:AD62"/>
    <mergeCell ref="E63:F63"/>
    <mergeCell ref="K63:L63"/>
    <mergeCell ref="N63:Q64"/>
    <mergeCell ref="R63:R64"/>
    <mergeCell ref="X63:Y63"/>
    <mergeCell ref="AC63:AD63"/>
    <mergeCell ref="E64:F64"/>
    <mergeCell ref="K64:L64"/>
    <mergeCell ref="X64:Y64"/>
    <mergeCell ref="E65:F65"/>
    <mergeCell ref="K65:L65"/>
    <mergeCell ref="X65:Y65"/>
    <mergeCell ref="B66:D66"/>
    <mergeCell ref="E66:F66"/>
    <mergeCell ref="X67:Y67"/>
    <mergeCell ref="Z67:AB68"/>
    <mergeCell ref="AC67:AD68"/>
    <mergeCell ref="X68:Y68"/>
    <mergeCell ref="X70:Y70"/>
    <mergeCell ref="Z70:AB70"/>
    <mergeCell ref="AC70:AD70"/>
    <mergeCell ref="X71:Y71"/>
    <mergeCell ref="Z71:AB72"/>
    <mergeCell ref="AC71:AD72"/>
    <mergeCell ref="X72:Y72"/>
    <mergeCell ref="X73:Y73"/>
    <mergeCell ref="Z73:AB74"/>
    <mergeCell ref="AC73:AD74"/>
    <mergeCell ref="X74:Y74"/>
    <mergeCell ref="AC75:AD75"/>
    <mergeCell ref="T77:W77"/>
    <mergeCell ref="X77:Y77"/>
    <mergeCell ref="Z77:AB77"/>
    <mergeCell ref="AC77:AD77"/>
  </mergeCells>
  <pageMargins left="0.23622047244094491" right="0.23622047244094491" top="0.74803149606299213" bottom="0.74803149606299213" header="0.31496062992125984" footer="0.31496062992125984"/>
  <pageSetup paperSize="8" scale="78" fitToWidth="2" orientation="landscape" r:id="rId1"/>
  <colBreaks count="1" manualBreakCount="1">
    <brk id="33" max="57"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W99"/>
  <sheetViews>
    <sheetView zoomScale="90" zoomScaleNormal="90" workbookViewId="0">
      <selection activeCell="W5" sqref="W5"/>
    </sheetView>
  </sheetViews>
  <sheetFormatPr defaultRowHeight="15" x14ac:dyDescent="0.2"/>
  <cols>
    <col min="1" max="1" width="9.140625" style="4"/>
    <col min="2" max="2" width="19.42578125" style="4" customWidth="1"/>
    <col min="3" max="3" width="20.7109375" style="4" customWidth="1"/>
    <col min="4" max="4" width="3.28515625" style="4" customWidth="1"/>
    <col min="5" max="5" width="18.28515625" style="4" customWidth="1"/>
    <col min="6" max="6" width="18.42578125" style="4" customWidth="1"/>
    <col min="7" max="7" width="9.140625" style="4"/>
    <col min="8" max="8" width="18.42578125" style="4" customWidth="1"/>
    <col min="9" max="9" width="17" style="4" customWidth="1"/>
    <col min="10" max="10" width="3" style="4" customWidth="1"/>
    <col min="11" max="12" width="18.42578125" style="4" customWidth="1"/>
    <col min="13" max="13" width="9.140625" style="4"/>
    <col min="14" max="14" width="16.140625" style="4" customWidth="1"/>
    <col min="15" max="15" width="26.85546875" style="4" customWidth="1"/>
    <col min="16" max="16" width="22.28515625" style="4" customWidth="1"/>
    <col min="17" max="17" width="24.7109375" style="4" customWidth="1"/>
    <col min="18" max="18" width="23.42578125" style="4" customWidth="1"/>
    <col min="19" max="19" width="40.5703125" style="4" customWidth="1"/>
    <col min="20" max="20" width="45.42578125" style="4" customWidth="1"/>
    <col min="21" max="21" width="9.140625" style="4" customWidth="1"/>
    <col min="22" max="22" width="14.5703125" style="4" customWidth="1"/>
    <col min="23" max="23" width="10.42578125" style="4" customWidth="1"/>
    <col min="24" max="24" width="13.5703125" style="4" bestFit="1" customWidth="1"/>
    <col min="25" max="25" width="12.28515625" style="4" bestFit="1" customWidth="1"/>
    <col min="26" max="27" width="13" style="4" bestFit="1" customWidth="1"/>
    <col min="28" max="28" width="9.140625" style="4" customWidth="1"/>
    <col min="29" max="29" width="18" style="4" customWidth="1"/>
    <col min="30" max="30" width="18.42578125" style="4" customWidth="1"/>
    <col min="31" max="31" width="7" style="4" customWidth="1"/>
    <col min="32" max="32" width="18.28515625" style="4" bestFit="1" customWidth="1"/>
    <col min="33" max="33" width="16.140625" style="40" customWidth="1"/>
    <col min="34" max="34" width="17.140625" style="41" customWidth="1"/>
    <col min="35" max="35" width="7" style="4" customWidth="1"/>
    <col min="36" max="36" width="38.42578125" style="4" customWidth="1"/>
    <col min="37" max="37" width="17.140625" style="13" customWidth="1"/>
    <col min="38" max="38" width="10.7109375" style="4" customWidth="1"/>
    <col min="39" max="39" width="6.42578125" style="4" customWidth="1"/>
    <col min="40" max="40" width="37" style="4" customWidth="1"/>
    <col min="41" max="41" width="16.5703125" style="4" customWidth="1"/>
    <col min="42" max="42" width="17.42578125" style="4" customWidth="1"/>
    <col min="43" max="43" width="5.7109375" style="4" customWidth="1"/>
    <col min="44" max="44" width="45.85546875" style="4" customWidth="1"/>
    <col min="45" max="45" width="16.140625" style="4" customWidth="1"/>
    <col min="46" max="46" width="5.85546875" style="4" customWidth="1"/>
    <col min="47" max="47" width="46.85546875" style="4" customWidth="1"/>
    <col min="48" max="48" width="16.140625" style="4" customWidth="1"/>
    <col min="49" max="49" width="16.5703125" style="4" customWidth="1"/>
    <col min="50" max="16384" width="9.140625" style="4"/>
  </cols>
  <sheetData>
    <row r="1" spans="2:49" s="15" customFormat="1" ht="49.5" customHeight="1" x14ac:dyDescent="0.25">
      <c r="B1" s="25" t="s">
        <v>263</v>
      </c>
      <c r="C1" s="25"/>
      <c r="D1" s="24"/>
      <c r="E1" s="25" t="s">
        <v>264</v>
      </c>
      <c r="F1" s="24"/>
      <c r="H1" s="21" t="s">
        <v>265</v>
      </c>
      <c r="K1" s="15" t="s">
        <v>266</v>
      </c>
      <c r="N1" s="21" t="s">
        <v>267</v>
      </c>
      <c r="O1" s="21"/>
      <c r="P1" s="21"/>
      <c r="Q1" s="21"/>
      <c r="V1" s="801" t="s">
        <v>268</v>
      </c>
      <c r="W1" s="801"/>
      <c r="X1" s="801"/>
      <c r="Y1" s="801"/>
      <c r="Z1" s="801"/>
      <c r="AA1" s="801"/>
      <c r="AC1" s="801" t="s">
        <v>269</v>
      </c>
      <c r="AD1" s="801"/>
      <c r="AF1" s="801" t="s">
        <v>270</v>
      </c>
      <c r="AG1" s="801"/>
      <c r="AH1" s="801"/>
      <c r="AJ1" s="801" t="s">
        <v>271</v>
      </c>
      <c r="AK1" s="801"/>
      <c r="AL1" s="801"/>
      <c r="AN1" s="801" t="s">
        <v>272</v>
      </c>
      <c r="AO1" s="801"/>
      <c r="AP1" s="801"/>
      <c r="AR1" s="801" t="s">
        <v>273</v>
      </c>
      <c r="AS1" s="801"/>
      <c r="AU1" s="801" t="s">
        <v>274</v>
      </c>
      <c r="AV1" s="801"/>
      <c r="AW1" s="801"/>
    </row>
    <row r="2" spans="2:49" s="15" customFormat="1" ht="43.5" customHeight="1" x14ac:dyDescent="0.25">
      <c r="B2" s="802" t="s">
        <v>275</v>
      </c>
      <c r="C2" s="802"/>
      <c r="E2" s="802" t="s">
        <v>276</v>
      </c>
      <c r="F2" s="802"/>
      <c r="H2" s="802" t="s">
        <v>277</v>
      </c>
      <c r="I2" s="802"/>
      <c r="K2" s="802" t="s">
        <v>278</v>
      </c>
      <c r="L2" s="802"/>
      <c r="N2" s="44"/>
      <c r="O2" s="44"/>
      <c r="P2" s="44"/>
      <c r="Q2" s="44" t="s">
        <v>279</v>
      </c>
      <c r="R2" s="44" t="s">
        <v>280</v>
      </c>
      <c r="S2" s="44" t="s">
        <v>281</v>
      </c>
      <c r="T2" s="44" t="s">
        <v>282</v>
      </c>
      <c r="V2" s="802" t="s">
        <v>283</v>
      </c>
      <c r="W2" s="802"/>
      <c r="X2" s="802"/>
      <c r="Y2" s="802"/>
      <c r="Z2" s="802"/>
      <c r="AA2" s="802"/>
      <c r="AC2" s="802" t="s">
        <v>284</v>
      </c>
      <c r="AD2" s="802"/>
      <c r="AF2" s="802" t="s">
        <v>285</v>
      </c>
      <c r="AG2" s="802"/>
      <c r="AH2" s="803"/>
      <c r="AJ2" s="802" t="s">
        <v>286</v>
      </c>
      <c r="AK2" s="802"/>
      <c r="AL2" s="802"/>
      <c r="AN2" s="802" t="s">
        <v>287</v>
      </c>
      <c r="AO2" s="802"/>
      <c r="AP2" s="802"/>
      <c r="AR2" s="802" t="s">
        <v>288</v>
      </c>
      <c r="AS2" s="802"/>
      <c r="AU2" s="802" t="s">
        <v>289</v>
      </c>
      <c r="AV2" s="802"/>
      <c r="AW2" s="802"/>
    </row>
    <row r="3" spans="2:49" s="22" customFormat="1" ht="30" x14ac:dyDescent="0.25">
      <c r="B3" s="56" t="s">
        <v>290</v>
      </c>
      <c r="C3" s="56" t="s">
        <v>291</v>
      </c>
      <c r="E3" s="56" t="s">
        <v>290</v>
      </c>
      <c r="F3" s="56" t="s">
        <v>291</v>
      </c>
      <c r="H3" s="56" t="s">
        <v>292</v>
      </c>
      <c r="I3" s="56" t="s">
        <v>293</v>
      </c>
      <c r="K3" s="56" t="s">
        <v>292</v>
      </c>
      <c r="L3" s="56" t="s">
        <v>294</v>
      </c>
      <c r="N3" s="45" t="s">
        <v>295</v>
      </c>
      <c r="O3" s="45" t="s">
        <v>35</v>
      </c>
      <c r="P3" s="45" t="s">
        <v>225</v>
      </c>
      <c r="Q3" s="45" t="s">
        <v>226</v>
      </c>
      <c r="R3" s="45" t="s">
        <v>296</v>
      </c>
      <c r="S3" s="45" t="s">
        <v>297</v>
      </c>
      <c r="T3" s="45" t="s">
        <v>298</v>
      </c>
      <c r="V3" s="42" t="s">
        <v>299</v>
      </c>
      <c r="W3" s="43" t="s">
        <v>225</v>
      </c>
      <c r="X3" s="43" t="s">
        <v>240</v>
      </c>
      <c r="Y3" s="43" t="s">
        <v>243</v>
      </c>
      <c r="Z3" s="43" t="s">
        <v>300</v>
      </c>
      <c r="AA3" s="43" t="s">
        <v>301</v>
      </c>
      <c r="AC3" s="45" t="s">
        <v>302</v>
      </c>
      <c r="AD3" s="57" t="s">
        <v>303</v>
      </c>
      <c r="AE3" s="34"/>
      <c r="AF3" s="45" t="s">
        <v>35</v>
      </c>
      <c r="AG3" s="45" t="s">
        <v>225</v>
      </c>
      <c r="AH3" s="57" t="s">
        <v>304</v>
      </c>
      <c r="AI3" s="34"/>
      <c r="AJ3" s="44" t="s">
        <v>27</v>
      </c>
      <c r="AK3" s="58" t="s">
        <v>305</v>
      </c>
      <c r="AL3" s="45" t="s">
        <v>306</v>
      </c>
      <c r="AN3" s="44" t="s">
        <v>27</v>
      </c>
      <c r="AO3" s="45" t="s">
        <v>307</v>
      </c>
      <c r="AP3" s="45" t="s">
        <v>308</v>
      </c>
      <c r="AR3" s="44" t="s">
        <v>27</v>
      </c>
      <c r="AS3" s="45" t="s">
        <v>308</v>
      </c>
      <c r="AU3" s="44" t="s">
        <v>27</v>
      </c>
      <c r="AV3" s="45" t="s">
        <v>307</v>
      </c>
      <c r="AW3" s="45" t="s">
        <v>308</v>
      </c>
    </row>
    <row r="4" spans="2:49" s="9" customFormat="1" ht="24.95" customHeight="1" x14ac:dyDescent="0.25">
      <c r="B4" s="8">
        <v>1</v>
      </c>
      <c r="C4" s="53">
        <v>4.2300000000000002E-6</v>
      </c>
      <c r="E4" s="8">
        <v>1</v>
      </c>
      <c r="F4" s="53">
        <v>4.3800000000000004E-6</v>
      </c>
      <c r="H4" s="54">
        <v>0.6</v>
      </c>
      <c r="I4" s="53">
        <v>1.8199999999999999E-5</v>
      </c>
      <c r="K4" s="54">
        <v>0.6</v>
      </c>
      <c r="L4" s="53">
        <v>2.2200000000000001E-5</v>
      </c>
      <c r="N4" s="46" t="s">
        <v>309</v>
      </c>
      <c r="O4" s="31" t="s">
        <v>310</v>
      </c>
      <c r="P4" s="31" t="s">
        <v>311</v>
      </c>
      <c r="Q4" s="31" t="s">
        <v>312</v>
      </c>
      <c r="R4" s="31" t="s">
        <v>311</v>
      </c>
      <c r="S4" s="46" t="s">
        <v>313</v>
      </c>
      <c r="T4" s="46" t="s">
        <v>314</v>
      </c>
      <c r="V4" s="3" t="s">
        <v>315</v>
      </c>
      <c r="W4" s="2" t="s">
        <v>316</v>
      </c>
      <c r="X4" s="2">
        <v>9.1605000000000008</v>
      </c>
      <c r="Y4" s="2">
        <v>2.0255999999999998</v>
      </c>
      <c r="Z4" s="2">
        <v>-6.6841999999999999E-2</v>
      </c>
      <c r="AA4" s="2">
        <v>-4.4171999999999996E-3</v>
      </c>
      <c r="AC4" s="35">
        <v>7</v>
      </c>
      <c r="AD4" s="37">
        <v>1.3</v>
      </c>
      <c r="AE4" s="7"/>
      <c r="AF4" s="26" t="s">
        <v>317</v>
      </c>
      <c r="AG4" s="35" t="s">
        <v>316</v>
      </c>
      <c r="AH4" s="37">
        <v>0.53</v>
      </c>
      <c r="AI4" s="7"/>
      <c r="AJ4" s="26" t="s">
        <v>318</v>
      </c>
      <c r="AK4" s="33">
        <v>1.8815399999999999E-5</v>
      </c>
      <c r="AL4" s="31">
        <v>2.4767000000000001</v>
      </c>
      <c r="AN4" s="26" t="s">
        <v>318</v>
      </c>
      <c r="AO4" s="29">
        <v>-0.45951864799999997</v>
      </c>
      <c r="AP4" s="29">
        <v>1.5263082000000001E-2</v>
      </c>
      <c r="AR4" s="26" t="s">
        <v>319</v>
      </c>
      <c r="AS4" s="29">
        <v>1.7326E-5</v>
      </c>
      <c r="AU4" s="26" t="s">
        <v>319</v>
      </c>
      <c r="AV4" s="27">
        <v>-0.13348042299999999</v>
      </c>
      <c r="AW4" s="27">
        <v>7.2963000000000004E-3</v>
      </c>
    </row>
    <row r="5" spans="2:49" ht="24.95" customHeight="1" x14ac:dyDescent="0.2">
      <c r="B5" s="8">
        <v>2</v>
      </c>
      <c r="C5" s="53">
        <v>1.7419999999999999E-5</v>
      </c>
      <c r="E5" s="8">
        <v>2</v>
      </c>
      <c r="F5" s="53">
        <v>1.8689999999999999E-5</v>
      </c>
      <c r="H5" s="54">
        <v>0.7</v>
      </c>
      <c r="I5" s="53">
        <v>2.5000000000000001E-5</v>
      </c>
      <c r="K5" s="54">
        <v>0.7</v>
      </c>
      <c r="L5" s="53">
        <v>3.04E-5</v>
      </c>
      <c r="N5" s="52" t="s">
        <v>309</v>
      </c>
      <c r="O5" s="31" t="s">
        <v>317</v>
      </c>
      <c r="P5" s="31" t="s">
        <v>316</v>
      </c>
      <c r="Q5" s="2" t="s">
        <v>316</v>
      </c>
      <c r="R5" s="31" t="s">
        <v>316</v>
      </c>
      <c r="S5" s="52" t="s">
        <v>313</v>
      </c>
      <c r="T5" s="52" t="s">
        <v>314</v>
      </c>
      <c r="V5" s="3" t="s">
        <v>315</v>
      </c>
      <c r="W5" s="2" t="s">
        <v>320</v>
      </c>
      <c r="X5" s="2">
        <v>7.4848999999999997</v>
      </c>
      <c r="Y5" s="2">
        <v>1.9261999999999999</v>
      </c>
      <c r="Z5" s="2">
        <v>-3.7881E-3</v>
      </c>
      <c r="AA5" s="2">
        <v>-8.2745000000000006E-3</v>
      </c>
      <c r="AC5" s="35">
        <v>8</v>
      </c>
      <c r="AD5" s="37">
        <v>1.19</v>
      </c>
      <c r="AE5" s="10"/>
      <c r="AF5" s="8" t="s">
        <v>310</v>
      </c>
      <c r="AG5" s="35" t="s">
        <v>311</v>
      </c>
      <c r="AH5" s="37">
        <v>0.42</v>
      </c>
      <c r="AI5" s="10"/>
      <c r="AJ5" s="8" t="s">
        <v>321</v>
      </c>
      <c r="AK5" s="32">
        <v>1.2264499999999999E-5</v>
      </c>
      <c r="AL5" s="8">
        <v>2.4767000000000001</v>
      </c>
      <c r="AN5" s="8" t="s">
        <v>321</v>
      </c>
      <c r="AO5" s="30">
        <v>-0.299529453</v>
      </c>
      <c r="AP5" s="30">
        <v>9.9489820000000003E-3</v>
      </c>
      <c r="AR5" s="8" t="s">
        <v>322</v>
      </c>
      <c r="AS5" s="30">
        <v>1.5404E-5</v>
      </c>
      <c r="AU5" s="8" t="s">
        <v>322</v>
      </c>
      <c r="AV5" s="28">
        <v>-0.118673233</v>
      </c>
      <c r="AW5" s="28">
        <v>6.4869100000000002E-3</v>
      </c>
    </row>
    <row r="6" spans="2:49" ht="24.95" customHeight="1" x14ac:dyDescent="0.2">
      <c r="B6" s="8">
        <v>3</v>
      </c>
      <c r="C6" s="53">
        <v>3.9900000000000001E-5</v>
      </c>
      <c r="E6" s="8">
        <v>3</v>
      </c>
      <c r="F6" s="53">
        <v>4.3689999999999997E-5</v>
      </c>
      <c r="H6" s="54">
        <v>0.8</v>
      </c>
      <c r="I6" s="53">
        <v>3.2799999999999998E-5</v>
      </c>
      <c r="K6" s="54">
        <v>0.8</v>
      </c>
      <c r="L6" s="53">
        <v>4.0000000000000003E-5</v>
      </c>
      <c r="N6" s="52" t="s">
        <v>309</v>
      </c>
      <c r="O6" s="31" t="s">
        <v>323</v>
      </c>
      <c r="P6" s="47" t="s">
        <v>324</v>
      </c>
      <c r="Q6" s="47" t="s">
        <v>325</v>
      </c>
      <c r="R6" s="47" t="s">
        <v>311</v>
      </c>
      <c r="S6" s="52" t="s">
        <v>313</v>
      </c>
      <c r="T6" s="52" t="s">
        <v>314</v>
      </c>
      <c r="V6" s="3" t="s">
        <v>315</v>
      </c>
      <c r="W6" s="2" t="s">
        <v>312</v>
      </c>
      <c r="X6" s="2">
        <v>5.6237000000000004</v>
      </c>
      <c r="Y6" s="2">
        <v>2.238</v>
      </c>
      <c r="Z6" s="2">
        <v>8.7169999999999997E-2</v>
      </c>
      <c r="AA6" s="2">
        <v>-3.3262E-2</v>
      </c>
      <c r="AC6" s="35">
        <v>9</v>
      </c>
      <c r="AD6" s="37">
        <v>1.1499999999999999</v>
      </c>
      <c r="AE6" s="10"/>
      <c r="AF6" s="8" t="s">
        <v>326</v>
      </c>
      <c r="AG6" s="35" t="s">
        <v>320</v>
      </c>
      <c r="AH6" s="37">
        <v>0.55000000000000004</v>
      </c>
      <c r="AI6" s="10"/>
      <c r="AJ6" s="8" t="s">
        <v>327</v>
      </c>
      <c r="AK6" s="32">
        <v>1.6860200000000002E-5</v>
      </c>
      <c r="AL6" s="8">
        <v>2.4767000000000001</v>
      </c>
      <c r="AN6" s="8" t="s">
        <v>327</v>
      </c>
      <c r="AO6" s="30">
        <v>-0.411767824</v>
      </c>
      <c r="AP6" s="30">
        <v>1.3677020999999999E-2</v>
      </c>
      <c r="AR6" s="8" t="s">
        <v>328</v>
      </c>
      <c r="AS6" s="30">
        <v>1.1883E-5</v>
      </c>
      <c r="AU6" s="8" t="s">
        <v>328</v>
      </c>
      <c r="AV6" s="28">
        <v>-9.1547262000000004E-2</v>
      </c>
      <c r="AW6" s="28">
        <v>5.0041520000000004E-3</v>
      </c>
    </row>
    <row r="7" spans="2:49" ht="24.95" customHeight="1" x14ac:dyDescent="0.2">
      <c r="B7" s="8">
        <v>4</v>
      </c>
      <c r="C7" s="53">
        <v>7.182E-5</v>
      </c>
      <c r="E7" s="8">
        <v>4</v>
      </c>
      <c r="F7" s="53">
        <v>7.9800000000000002E-5</v>
      </c>
      <c r="H7" s="54">
        <v>0.9</v>
      </c>
      <c r="I7" s="53">
        <v>4.18E-5</v>
      </c>
      <c r="K7" s="54">
        <v>0.9</v>
      </c>
      <c r="L7" s="53">
        <v>5.0899999999999997E-5</v>
      </c>
      <c r="N7" s="52" t="s">
        <v>309</v>
      </c>
      <c r="O7" s="31" t="s">
        <v>326</v>
      </c>
      <c r="P7" s="31" t="s">
        <v>320</v>
      </c>
      <c r="Q7" s="2" t="s">
        <v>320</v>
      </c>
      <c r="R7" s="31" t="s">
        <v>320</v>
      </c>
      <c r="S7" s="52" t="s">
        <v>326</v>
      </c>
      <c r="T7" s="52" t="s">
        <v>314</v>
      </c>
      <c r="V7" s="3" t="s">
        <v>329</v>
      </c>
      <c r="W7" s="3" t="s">
        <v>330</v>
      </c>
      <c r="X7" s="3">
        <v>5.0708419999999998</v>
      </c>
      <c r="Y7" s="3">
        <v>1.7540530000000001</v>
      </c>
      <c r="Z7" s="3">
        <v>-0.19383400000000001</v>
      </c>
      <c r="AA7" s="3">
        <v>0</v>
      </c>
      <c r="AC7" s="35">
        <v>10</v>
      </c>
      <c r="AD7" s="37">
        <v>1.1200000000000001</v>
      </c>
      <c r="AE7" s="10"/>
      <c r="AF7" s="8" t="s">
        <v>331</v>
      </c>
      <c r="AG7" s="35" t="s">
        <v>312</v>
      </c>
      <c r="AH7" s="37">
        <v>0.53</v>
      </c>
      <c r="AI7" s="10"/>
      <c r="AJ7" s="8" t="s">
        <v>332</v>
      </c>
      <c r="AK7" s="32">
        <v>1.4462E-5</v>
      </c>
      <c r="AL7" s="8">
        <v>2.4767000000000001</v>
      </c>
      <c r="AN7" s="8" t="s">
        <v>332</v>
      </c>
      <c r="AO7" s="30">
        <v>-0.35319784300000001</v>
      </c>
      <c r="AP7" s="30">
        <v>1.1731597E-2</v>
      </c>
      <c r="AR7" s="8" t="s">
        <v>314</v>
      </c>
      <c r="AS7" s="30">
        <v>2.27E-5</v>
      </c>
      <c r="AU7" s="8" t="s">
        <v>314</v>
      </c>
      <c r="AV7" s="28">
        <v>-0.17488200400000001</v>
      </c>
      <c r="AW7" s="28">
        <v>9.5593910000000004E-3</v>
      </c>
    </row>
    <row r="8" spans="2:49" ht="24.95" customHeight="1" x14ac:dyDescent="0.2">
      <c r="B8" s="8">
        <v>5</v>
      </c>
      <c r="C8" s="53">
        <v>1.1331E-4</v>
      </c>
      <c r="E8" s="8">
        <v>5</v>
      </c>
      <c r="F8" s="53">
        <v>1.2732999999999999E-4</v>
      </c>
      <c r="H8" s="54">
        <v>1</v>
      </c>
      <c r="I8" s="53">
        <v>5.1900000000000001E-5</v>
      </c>
      <c r="K8" s="54">
        <v>1</v>
      </c>
      <c r="L8" s="53">
        <v>6.3100000000000002E-5</v>
      </c>
      <c r="N8" s="52" t="s">
        <v>309</v>
      </c>
      <c r="O8" s="31" t="s">
        <v>333</v>
      </c>
      <c r="P8" s="31" t="s">
        <v>312</v>
      </c>
      <c r="Q8" s="2" t="s">
        <v>312</v>
      </c>
      <c r="R8" s="31" t="s">
        <v>312</v>
      </c>
      <c r="S8" s="52" t="s">
        <v>313</v>
      </c>
      <c r="T8" s="52" t="s">
        <v>314</v>
      </c>
      <c r="V8" s="3" t="s">
        <v>329</v>
      </c>
      <c r="W8" s="3" t="s">
        <v>334</v>
      </c>
      <c r="X8" s="3">
        <v>10.39748</v>
      </c>
      <c r="Y8" s="3">
        <v>1.4773130000000001</v>
      </c>
      <c r="Z8" s="3">
        <v>-0.32565300000000003</v>
      </c>
      <c r="AA8" s="3">
        <v>0</v>
      </c>
      <c r="AC8" s="35">
        <v>11</v>
      </c>
      <c r="AD8" s="37">
        <v>1.0900000000000001</v>
      </c>
      <c r="AE8" s="10"/>
      <c r="AF8" s="8" t="s">
        <v>321</v>
      </c>
      <c r="AG8" s="35" t="s">
        <v>330</v>
      </c>
      <c r="AH8" s="37">
        <v>0.4</v>
      </c>
      <c r="AI8" s="10"/>
      <c r="AJ8" s="8" t="s">
        <v>335</v>
      </c>
      <c r="AK8" s="32">
        <v>4.3871700000000002E-5</v>
      </c>
      <c r="AL8" s="8">
        <v>2.0291000000000001</v>
      </c>
      <c r="AN8" s="8" t="s">
        <v>335</v>
      </c>
      <c r="AO8" s="30">
        <v>-0.12904696700000001</v>
      </c>
      <c r="AP8" s="30">
        <v>5.0390110000000004E-3</v>
      </c>
      <c r="AR8" s="8" t="s">
        <v>336</v>
      </c>
      <c r="AS8" s="30">
        <v>2.0454000000000001E-5</v>
      </c>
      <c r="AU8" s="8" t="s">
        <v>336</v>
      </c>
      <c r="AV8" s="28">
        <v>-0.15757870099999999</v>
      </c>
      <c r="AW8" s="28">
        <v>8.6135589999999998E-3</v>
      </c>
    </row>
    <row r="9" spans="2:49" ht="24.95" customHeight="1" x14ac:dyDescent="0.2">
      <c r="B9" s="8">
        <v>6</v>
      </c>
      <c r="C9" s="53">
        <v>1.6446000000000001E-4</v>
      </c>
      <c r="E9" s="8">
        <v>6</v>
      </c>
      <c r="F9" s="53">
        <v>1.8652999999999999E-4</v>
      </c>
      <c r="H9" s="54">
        <v>1.1000000000000001</v>
      </c>
      <c r="I9" s="53">
        <v>6.3100000000000002E-5</v>
      </c>
      <c r="K9" s="54">
        <v>1.1000000000000001</v>
      </c>
      <c r="L9" s="53">
        <v>7.6699999999999994E-5</v>
      </c>
      <c r="N9" s="52" t="s">
        <v>309</v>
      </c>
      <c r="O9" s="47" t="s">
        <v>337</v>
      </c>
      <c r="P9" s="31" t="s">
        <v>338</v>
      </c>
      <c r="Q9" s="31" t="s">
        <v>312</v>
      </c>
      <c r="R9" s="31" t="s">
        <v>339</v>
      </c>
      <c r="S9" s="52" t="s">
        <v>313</v>
      </c>
      <c r="T9" s="52" t="s">
        <v>314</v>
      </c>
      <c r="V9" s="3" t="s">
        <v>329</v>
      </c>
      <c r="W9" s="3" t="s">
        <v>340</v>
      </c>
      <c r="X9" s="3">
        <v>5.5621669999999996</v>
      </c>
      <c r="Y9" s="3">
        <v>1.9084730000000001</v>
      </c>
      <c r="Z9" s="3">
        <v>-0.42656699999999997</v>
      </c>
      <c r="AA9" s="3">
        <v>0</v>
      </c>
      <c r="AC9" s="35">
        <v>12</v>
      </c>
      <c r="AD9" s="37">
        <v>1.07</v>
      </c>
      <c r="AE9" s="10"/>
      <c r="AF9" s="8" t="s">
        <v>327</v>
      </c>
      <c r="AG9" s="35" t="s">
        <v>334</v>
      </c>
      <c r="AH9" s="37">
        <v>0.41</v>
      </c>
      <c r="AI9" s="10"/>
      <c r="AJ9" s="8" t="s">
        <v>341</v>
      </c>
      <c r="AK9" s="32">
        <v>1.7628699999999999E-5</v>
      </c>
      <c r="AL9" s="8">
        <v>2.4767000000000001</v>
      </c>
      <c r="AN9" s="8" t="s">
        <v>341</v>
      </c>
      <c r="AO9" s="30">
        <v>-0.43053649599999999</v>
      </c>
      <c r="AP9" s="30">
        <v>1.4300429E-2</v>
      </c>
      <c r="AR9" s="8" t="s">
        <v>342</v>
      </c>
      <c r="AS9" s="30">
        <v>1.0722E-5</v>
      </c>
      <c r="AU9" s="8" t="s">
        <v>342</v>
      </c>
      <c r="AV9" s="28">
        <v>-8.2602857000000002E-2</v>
      </c>
      <c r="AW9" s="28">
        <v>4.5152329999999996E-3</v>
      </c>
    </row>
    <row r="10" spans="2:49" ht="24.95" customHeight="1" x14ac:dyDescent="0.2">
      <c r="B10" s="8">
        <v>7</v>
      </c>
      <c r="C10" s="53">
        <v>2.2535E-4</v>
      </c>
      <c r="E10" s="8">
        <v>7</v>
      </c>
      <c r="F10" s="53">
        <v>2.5758999999999998E-4</v>
      </c>
      <c r="H10" s="54">
        <v>1.2</v>
      </c>
      <c r="I10" s="53">
        <v>7.5400000000000003E-5</v>
      </c>
      <c r="K10" s="54">
        <v>1.2</v>
      </c>
      <c r="L10" s="53">
        <v>9.1600000000000004E-5</v>
      </c>
      <c r="N10" s="52" t="s">
        <v>329</v>
      </c>
      <c r="O10" s="31" t="s">
        <v>343</v>
      </c>
      <c r="P10" s="48" t="s">
        <v>344</v>
      </c>
      <c r="Q10" s="48" t="s">
        <v>345</v>
      </c>
      <c r="R10" s="48" t="s">
        <v>330</v>
      </c>
      <c r="S10" s="52" t="s">
        <v>321</v>
      </c>
      <c r="T10" s="52" t="s">
        <v>342</v>
      </c>
      <c r="V10" s="3" t="s">
        <v>315</v>
      </c>
      <c r="W10" s="2" t="s">
        <v>346</v>
      </c>
      <c r="X10" s="2">
        <v>6.2887000000000004</v>
      </c>
      <c r="Y10" s="2">
        <v>1.6995</v>
      </c>
      <c r="Z10" s="2">
        <v>2.8511999999999999E-2</v>
      </c>
      <c r="AA10" s="2">
        <v>-6.9293999999999996E-3</v>
      </c>
      <c r="AC10" s="35">
        <v>13</v>
      </c>
      <c r="AD10" s="37">
        <v>1.06</v>
      </c>
      <c r="AE10" s="10"/>
      <c r="AF10" s="8" t="s">
        <v>347</v>
      </c>
      <c r="AG10" s="35" t="s">
        <v>340</v>
      </c>
      <c r="AH10" s="37">
        <v>0.45</v>
      </c>
      <c r="AI10" s="10"/>
      <c r="AJ10" s="8" t="s">
        <v>348</v>
      </c>
      <c r="AK10" s="32">
        <v>1.6851299999999999E-5</v>
      </c>
      <c r="AL10" s="8">
        <v>2.4767000000000001</v>
      </c>
      <c r="AN10" s="8" t="s">
        <v>348</v>
      </c>
      <c r="AO10" s="30">
        <v>-0.411550464</v>
      </c>
      <c r="AP10" s="30">
        <v>1.3669801000000001E-2</v>
      </c>
    </row>
    <row r="11" spans="2:49" ht="24.95" customHeight="1" x14ac:dyDescent="0.2">
      <c r="B11" s="8">
        <v>8</v>
      </c>
      <c r="C11" s="53">
        <v>2.9605000000000001E-4</v>
      </c>
      <c r="E11" s="8">
        <v>8</v>
      </c>
      <c r="F11" s="53">
        <v>3.4068999999999999E-4</v>
      </c>
      <c r="H11" s="54">
        <v>1.3</v>
      </c>
      <c r="I11" s="53">
        <v>8.8900000000000006E-5</v>
      </c>
      <c r="K11" s="54">
        <v>1.3</v>
      </c>
      <c r="L11" s="53">
        <v>1.08E-4</v>
      </c>
      <c r="N11" s="52" t="s">
        <v>315</v>
      </c>
      <c r="O11" s="31" t="s">
        <v>349</v>
      </c>
      <c r="P11" s="48" t="s">
        <v>350</v>
      </c>
      <c r="Q11" s="48" t="s">
        <v>312</v>
      </c>
      <c r="R11" s="48" t="s">
        <v>316</v>
      </c>
      <c r="S11" s="52" t="s">
        <v>313</v>
      </c>
      <c r="T11" s="52" t="s">
        <v>314</v>
      </c>
      <c r="V11" s="3" t="s">
        <v>329</v>
      </c>
      <c r="W11" s="3" t="s">
        <v>351</v>
      </c>
      <c r="X11" s="3">
        <v>6.5656299999999996</v>
      </c>
      <c r="Y11" s="3">
        <v>2.0434899999999998</v>
      </c>
      <c r="Z11" s="3">
        <v>-0.59155000000000002</v>
      </c>
      <c r="AA11" s="3">
        <v>0</v>
      </c>
      <c r="AC11" s="35">
        <v>14</v>
      </c>
      <c r="AD11" s="37">
        <v>1.05</v>
      </c>
      <c r="AE11" s="10"/>
      <c r="AF11" s="8" t="s">
        <v>352</v>
      </c>
      <c r="AG11" s="35" t="s">
        <v>346</v>
      </c>
      <c r="AH11" s="37">
        <v>0.43</v>
      </c>
      <c r="AI11" s="10"/>
      <c r="AJ11" s="8" t="s">
        <v>353</v>
      </c>
      <c r="AK11" s="32">
        <v>1.61411E-5</v>
      </c>
      <c r="AL11" s="8">
        <v>2.4767000000000001</v>
      </c>
      <c r="AN11" s="8" t="s">
        <v>353</v>
      </c>
      <c r="AO11" s="30">
        <v>-0.39420562199999998</v>
      </c>
      <c r="AP11" s="30">
        <v>1.3093685000000001E-2</v>
      </c>
    </row>
    <row r="12" spans="2:49" ht="24.95" customHeight="1" x14ac:dyDescent="0.2">
      <c r="B12" s="8">
        <v>9</v>
      </c>
      <c r="C12" s="53">
        <v>3.7660999999999999E-4</v>
      </c>
      <c r="E12" s="8">
        <v>9</v>
      </c>
      <c r="F12" s="53">
        <v>4.3597999999999998E-4</v>
      </c>
      <c r="H12" s="54">
        <v>1.4</v>
      </c>
      <c r="I12" s="53">
        <v>1.036E-4</v>
      </c>
      <c r="K12" s="54">
        <v>1.4</v>
      </c>
      <c r="L12" s="53">
        <v>1.2569999999999999E-4</v>
      </c>
      <c r="N12" s="52" t="s">
        <v>329</v>
      </c>
      <c r="O12" s="31" t="s">
        <v>354</v>
      </c>
      <c r="P12" s="48" t="s">
        <v>355</v>
      </c>
      <c r="Q12" s="48" t="s">
        <v>356</v>
      </c>
      <c r="R12" s="48" t="s">
        <v>356</v>
      </c>
      <c r="S12" s="52" t="s">
        <v>332</v>
      </c>
      <c r="T12" s="52" t="s">
        <v>328</v>
      </c>
      <c r="V12" s="3" t="s">
        <v>329</v>
      </c>
      <c r="W12" s="3" t="s">
        <v>357</v>
      </c>
      <c r="X12" s="3">
        <v>8.4781270000000006</v>
      </c>
      <c r="Y12" s="3">
        <v>1.7887679999999999</v>
      </c>
      <c r="Z12" s="3">
        <v>-0.44981599999999999</v>
      </c>
      <c r="AA12" s="3">
        <v>0</v>
      </c>
      <c r="AC12" s="35">
        <v>15</v>
      </c>
      <c r="AD12" s="37">
        <v>1.04</v>
      </c>
      <c r="AE12" s="10"/>
      <c r="AF12" s="8" t="s">
        <v>358</v>
      </c>
      <c r="AG12" s="35" t="s">
        <v>359</v>
      </c>
      <c r="AH12" s="37">
        <v>0.38</v>
      </c>
      <c r="AI12" s="10"/>
      <c r="AJ12" s="5"/>
      <c r="AK12" s="6"/>
    </row>
    <row r="13" spans="2:49" ht="24.95" customHeight="1" x14ac:dyDescent="0.2">
      <c r="B13" s="8">
        <v>10</v>
      </c>
      <c r="C13" s="53">
        <v>4.6707999999999998E-4</v>
      </c>
      <c r="E13" s="8">
        <v>10</v>
      </c>
      <c r="F13" s="53">
        <v>5.4359999999999999E-4</v>
      </c>
      <c r="H13" s="54">
        <v>1.5</v>
      </c>
      <c r="I13" s="53">
        <v>1.194E-4</v>
      </c>
      <c r="K13" s="54">
        <v>1.5</v>
      </c>
      <c r="L13" s="53">
        <v>1.449E-4</v>
      </c>
      <c r="N13" s="52" t="s">
        <v>329</v>
      </c>
      <c r="O13" s="31" t="s">
        <v>360</v>
      </c>
      <c r="P13" s="31" t="s">
        <v>361</v>
      </c>
      <c r="Q13" s="31" t="s">
        <v>351</v>
      </c>
      <c r="R13" s="47" t="s">
        <v>351</v>
      </c>
      <c r="S13" s="52" t="s">
        <v>332</v>
      </c>
      <c r="T13" s="52" t="s">
        <v>322</v>
      </c>
      <c r="V13" s="3" t="s">
        <v>329</v>
      </c>
      <c r="W13" s="3" t="s">
        <v>345</v>
      </c>
      <c r="X13" s="3">
        <v>8.8552920000000004</v>
      </c>
      <c r="Y13" s="3">
        <v>1.951643</v>
      </c>
      <c r="Z13" s="3">
        <v>-0.68961899999999998</v>
      </c>
      <c r="AA13" s="3">
        <v>0</v>
      </c>
      <c r="AC13" s="35">
        <v>16</v>
      </c>
      <c r="AD13" s="37">
        <v>1.03</v>
      </c>
      <c r="AE13" s="10"/>
      <c r="AF13" s="8" t="s">
        <v>362</v>
      </c>
      <c r="AG13" s="35" t="s">
        <v>351</v>
      </c>
      <c r="AH13" s="37">
        <v>0.3</v>
      </c>
      <c r="AI13" s="10"/>
      <c r="AJ13" s="19" t="s">
        <v>363</v>
      </c>
      <c r="AK13" s="11"/>
      <c r="AL13" s="11"/>
    </row>
    <row r="14" spans="2:49" ht="24.95" customHeight="1" x14ac:dyDescent="0.2">
      <c r="B14" s="8">
        <v>11</v>
      </c>
      <c r="C14" s="53">
        <v>5.6751999999999996E-4</v>
      </c>
      <c r="E14" s="8">
        <v>11</v>
      </c>
      <c r="F14" s="53">
        <v>6.6366999999999999E-4</v>
      </c>
      <c r="H14" s="54">
        <v>1.6</v>
      </c>
      <c r="I14" s="53">
        <v>1.3650000000000001E-4</v>
      </c>
      <c r="K14" s="54">
        <v>1.6</v>
      </c>
      <c r="L14" s="53">
        <v>1.6550000000000001E-4</v>
      </c>
      <c r="N14" s="52" t="s">
        <v>309</v>
      </c>
      <c r="O14" s="31" t="s">
        <v>364</v>
      </c>
      <c r="P14" s="31" t="s">
        <v>365</v>
      </c>
      <c r="Q14" s="31" t="s">
        <v>312</v>
      </c>
      <c r="R14" s="31" t="s">
        <v>311</v>
      </c>
      <c r="S14" s="52" t="s">
        <v>313</v>
      </c>
      <c r="T14" s="52" t="s">
        <v>314</v>
      </c>
      <c r="V14" s="3" t="s">
        <v>329</v>
      </c>
      <c r="W14" s="3" t="s">
        <v>366</v>
      </c>
      <c r="X14" s="3">
        <v>7.0285479999999998</v>
      </c>
      <c r="Y14" s="3">
        <v>1.930016</v>
      </c>
      <c r="Z14" s="3">
        <v>-0.37380799999999997</v>
      </c>
      <c r="AA14" s="3">
        <v>0</v>
      </c>
      <c r="AC14" s="35">
        <v>17</v>
      </c>
      <c r="AD14" s="37">
        <v>1.03</v>
      </c>
      <c r="AE14" s="10"/>
      <c r="AF14" s="8" t="s">
        <v>367</v>
      </c>
      <c r="AG14" s="35" t="s">
        <v>368</v>
      </c>
      <c r="AH14" s="37">
        <v>0.56999999999999995</v>
      </c>
      <c r="AI14" s="10"/>
      <c r="AJ14" s="16" t="s">
        <v>85</v>
      </c>
      <c r="AK14" s="12"/>
      <c r="AL14" s="12"/>
    </row>
    <row r="15" spans="2:49" ht="24.95" customHeight="1" x14ac:dyDescent="0.2">
      <c r="B15" s="8">
        <v>12</v>
      </c>
      <c r="C15" s="53">
        <v>6.7796000000000002E-4</v>
      </c>
      <c r="E15" s="8">
        <v>12</v>
      </c>
      <c r="F15" s="53">
        <v>7.963E-4</v>
      </c>
      <c r="H15" s="54">
        <v>1.7</v>
      </c>
      <c r="I15" s="53">
        <v>1.5469999999999999E-4</v>
      </c>
      <c r="K15" s="54">
        <v>1.7</v>
      </c>
      <c r="L15" s="53">
        <v>1.8760000000000001E-4</v>
      </c>
      <c r="N15" s="52" t="s">
        <v>309</v>
      </c>
      <c r="O15" s="31" t="s">
        <v>369</v>
      </c>
      <c r="P15" s="31" t="s">
        <v>370</v>
      </c>
      <c r="Q15" s="31" t="s">
        <v>371</v>
      </c>
      <c r="R15" s="31" t="s">
        <v>372</v>
      </c>
      <c r="S15" s="52" t="s">
        <v>313</v>
      </c>
      <c r="T15" s="52" t="s">
        <v>314</v>
      </c>
      <c r="V15" s="3" t="s">
        <v>329</v>
      </c>
      <c r="W15" s="3" t="s">
        <v>356</v>
      </c>
      <c r="X15" s="3">
        <v>9.939311</v>
      </c>
      <c r="Y15" s="3">
        <v>1.985697</v>
      </c>
      <c r="Z15" s="3">
        <v>-0.65062500000000001</v>
      </c>
      <c r="AA15" s="3">
        <v>0</v>
      </c>
      <c r="AC15" s="35">
        <v>18</v>
      </c>
      <c r="AD15" s="37">
        <v>1.02</v>
      </c>
      <c r="AE15" s="10"/>
      <c r="AF15" s="8" t="s">
        <v>373</v>
      </c>
      <c r="AG15" s="35" t="s">
        <v>374</v>
      </c>
      <c r="AH15" s="37">
        <v>0.44</v>
      </c>
      <c r="AI15" s="10"/>
      <c r="AJ15" s="16" t="s">
        <v>375</v>
      </c>
      <c r="AK15" s="12"/>
      <c r="AL15" s="12"/>
    </row>
    <row r="16" spans="2:49" ht="24.95" customHeight="1" x14ac:dyDescent="0.2">
      <c r="B16" s="8">
        <v>13</v>
      </c>
      <c r="C16" s="53">
        <v>7.9843000000000004E-4</v>
      </c>
      <c r="E16" s="8">
        <v>13</v>
      </c>
      <c r="F16" s="53">
        <v>9.4160999999999995E-4</v>
      </c>
      <c r="H16" s="54">
        <v>1.8</v>
      </c>
      <c r="I16" s="53">
        <v>1.7420000000000001E-4</v>
      </c>
      <c r="K16" s="54">
        <v>1.8</v>
      </c>
      <c r="L16" s="53">
        <v>2.1110000000000001E-4</v>
      </c>
      <c r="N16" s="52" t="s">
        <v>329</v>
      </c>
      <c r="O16" s="31" t="s">
        <v>321</v>
      </c>
      <c r="P16" s="31" t="s">
        <v>330</v>
      </c>
      <c r="Q16" s="3" t="s">
        <v>330</v>
      </c>
      <c r="R16" s="31" t="s">
        <v>330</v>
      </c>
      <c r="S16" s="52" t="s">
        <v>321</v>
      </c>
      <c r="T16" s="52" t="s">
        <v>342</v>
      </c>
      <c r="V16" s="3" t="s">
        <v>315</v>
      </c>
      <c r="W16" s="2" t="s">
        <v>376</v>
      </c>
      <c r="X16" s="2">
        <v>5.883</v>
      </c>
      <c r="Y16" s="2">
        <v>2.0123000000000002</v>
      </c>
      <c r="Z16" s="2">
        <v>-5.4780000000000002E-3</v>
      </c>
      <c r="AA16" s="2">
        <v>-5.7397000000000004E-3</v>
      </c>
      <c r="AC16" s="35">
        <v>19</v>
      </c>
      <c r="AD16" s="37">
        <v>1.02</v>
      </c>
      <c r="AE16" s="10"/>
      <c r="AF16" s="8" t="s">
        <v>377</v>
      </c>
      <c r="AG16" s="35" t="s">
        <v>378</v>
      </c>
      <c r="AH16" s="37">
        <v>0.38</v>
      </c>
      <c r="AI16" s="10"/>
      <c r="AJ16" s="17" t="s">
        <v>379</v>
      </c>
      <c r="AK16" s="12"/>
      <c r="AL16" s="12"/>
    </row>
    <row r="17" spans="2:38" ht="24.95" customHeight="1" x14ac:dyDescent="0.2">
      <c r="B17" s="8">
        <v>14</v>
      </c>
      <c r="C17" s="53">
        <v>9.2898999999999998E-4</v>
      </c>
      <c r="E17" s="8">
        <v>14</v>
      </c>
      <c r="F17" s="53">
        <v>1.0996700000000001E-3</v>
      </c>
      <c r="H17" s="54">
        <v>1.9</v>
      </c>
      <c r="I17" s="53">
        <v>1.9489999999999999E-4</v>
      </c>
      <c r="K17" s="54">
        <v>1.9</v>
      </c>
      <c r="L17" s="53">
        <v>2.3609999999999999E-4</v>
      </c>
      <c r="N17" s="52" t="s">
        <v>315</v>
      </c>
      <c r="O17" s="31" t="s">
        <v>380</v>
      </c>
      <c r="P17" s="47" t="s">
        <v>350</v>
      </c>
      <c r="Q17" s="47" t="s">
        <v>312</v>
      </c>
      <c r="R17" s="47" t="s">
        <v>371</v>
      </c>
      <c r="S17" s="52" t="s">
        <v>313</v>
      </c>
      <c r="T17" s="52" t="s">
        <v>314</v>
      </c>
      <c r="V17" s="3" t="s">
        <v>315</v>
      </c>
      <c r="W17" s="2" t="s">
        <v>325</v>
      </c>
      <c r="X17" s="2">
        <v>10.90625</v>
      </c>
      <c r="Y17" s="2">
        <v>1.0532699999999999</v>
      </c>
      <c r="Z17" s="2">
        <v>0</v>
      </c>
      <c r="AA17" s="2">
        <v>0</v>
      </c>
      <c r="AC17" s="35">
        <v>20</v>
      </c>
      <c r="AD17" s="37">
        <v>1.02</v>
      </c>
      <c r="AE17" s="10"/>
      <c r="AF17" s="8" t="s">
        <v>381</v>
      </c>
      <c r="AG17" s="35" t="s">
        <v>357</v>
      </c>
      <c r="AH17" s="37">
        <v>0.41</v>
      </c>
      <c r="AI17" s="10"/>
      <c r="AJ17" s="12"/>
      <c r="AK17" s="12"/>
      <c r="AL17" s="12"/>
    </row>
    <row r="18" spans="2:38" ht="24.95" customHeight="1" x14ac:dyDescent="0.2">
      <c r="B18" s="8">
        <v>15</v>
      </c>
      <c r="C18" s="53">
        <v>1.0696499999999999E-3</v>
      </c>
      <c r="E18" s="8">
        <v>15</v>
      </c>
      <c r="F18" s="53">
        <v>1.27059E-3</v>
      </c>
      <c r="H18" s="54">
        <v>2</v>
      </c>
      <c r="I18" s="53">
        <v>2.1680000000000001E-4</v>
      </c>
      <c r="K18" s="54">
        <v>2</v>
      </c>
      <c r="L18" s="53">
        <v>2.6259999999999999E-4</v>
      </c>
      <c r="N18" s="52" t="s">
        <v>329</v>
      </c>
      <c r="O18" s="31" t="s">
        <v>382</v>
      </c>
      <c r="P18" s="48" t="s">
        <v>383</v>
      </c>
      <c r="Q18" s="48" t="s">
        <v>356</v>
      </c>
      <c r="R18" s="48" t="s">
        <v>356</v>
      </c>
      <c r="S18" s="52" t="s">
        <v>332</v>
      </c>
      <c r="T18" s="52" t="s">
        <v>322</v>
      </c>
      <c r="V18" s="3" t="s">
        <v>329</v>
      </c>
      <c r="W18" s="3" t="s">
        <v>384</v>
      </c>
      <c r="X18" s="3">
        <v>9.8173870000000001</v>
      </c>
      <c r="Y18" s="3">
        <v>1.177486</v>
      </c>
      <c r="Z18" s="3">
        <v>-0.114174</v>
      </c>
      <c r="AA18" s="3">
        <v>0</v>
      </c>
      <c r="AC18" s="35">
        <v>21</v>
      </c>
      <c r="AD18" s="37">
        <v>1.02</v>
      </c>
      <c r="AE18" s="10"/>
      <c r="AF18" s="8" t="s">
        <v>385</v>
      </c>
      <c r="AG18" s="35" t="s">
        <v>386</v>
      </c>
      <c r="AH18" s="37">
        <v>0.33</v>
      </c>
      <c r="AI18" s="10"/>
      <c r="AJ18" s="12"/>
      <c r="AK18" s="12"/>
      <c r="AL18" s="12"/>
    </row>
    <row r="19" spans="2:38" ht="24.95" customHeight="1" x14ac:dyDescent="0.2">
      <c r="B19" s="8">
        <v>16</v>
      </c>
      <c r="C19" s="53">
        <v>1.2204500000000001E-3</v>
      </c>
      <c r="E19" s="8">
        <v>16</v>
      </c>
      <c r="F19" s="53">
        <v>1.4544499999999999E-3</v>
      </c>
      <c r="H19" s="54">
        <v>2.1</v>
      </c>
      <c r="I19" s="53">
        <v>2.4000000000000001E-4</v>
      </c>
      <c r="K19" s="54">
        <v>2.1</v>
      </c>
      <c r="L19" s="53">
        <v>2.9060000000000002E-4</v>
      </c>
      <c r="N19" s="52" t="s">
        <v>329</v>
      </c>
      <c r="O19" s="31" t="s">
        <v>327</v>
      </c>
      <c r="P19" s="31" t="s">
        <v>334</v>
      </c>
      <c r="Q19" s="3" t="s">
        <v>334</v>
      </c>
      <c r="R19" s="31" t="s">
        <v>334</v>
      </c>
      <c r="S19" s="52" t="s">
        <v>327</v>
      </c>
      <c r="T19" s="52" t="s">
        <v>319</v>
      </c>
      <c r="V19" s="3" t="s">
        <v>329</v>
      </c>
      <c r="W19" s="3" t="s">
        <v>387</v>
      </c>
      <c r="X19" s="3">
        <v>8.2920300000000005</v>
      </c>
      <c r="Y19" s="3">
        <v>1.7711730000000001</v>
      </c>
      <c r="Z19" s="3">
        <v>-0.41650900000000002</v>
      </c>
      <c r="AA19" s="3">
        <v>0</v>
      </c>
      <c r="AC19" s="35">
        <v>22</v>
      </c>
      <c r="AD19" s="37">
        <v>1.01</v>
      </c>
      <c r="AE19" s="10"/>
      <c r="AF19" s="8" t="s">
        <v>388</v>
      </c>
      <c r="AG19" s="35" t="s">
        <v>389</v>
      </c>
      <c r="AH19" s="37">
        <v>0.38</v>
      </c>
      <c r="AI19" s="10"/>
      <c r="AJ19" s="12"/>
      <c r="AK19" s="12"/>
      <c r="AL19" s="12"/>
    </row>
    <row r="20" spans="2:38" ht="24.95" customHeight="1" x14ac:dyDescent="0.2">
      <c r="B20" s="8">
        <v>17</v>
      </c>
      <c r="C20" s="53">
        <v>1.3814299999999999E-3</v>
      </c>
      <c r="E20" s="8">
        <v>17</v>
      </c>
      <c r="F20" s="53">
        <v>1.65132E-3</v>
      </c>
      <c r="H20" s="54">
        <v>2.2000000000000002</v>
      </c>
      <c r="I20" s="53">
        <v>2.6449999999999998E-4</v>
      </c>
      <c r="K20" s="54">
        <v>2.2000000000000002</v>
      </c>
      <c r="L20" s="53">
        <v>3.2019999999999998E-4</v>
      </c>
      <c r="N20" s="52" t="s">
        <v>309</v>
      </c>
      <c r="O20" s="31" t="s">
        <v>352</v>
      </c>
      <c r="P20" s="31" t="s">
        <v>346</v>
      </c>
      <c r="Q20" s="31" t="s">
        <v>346</v>
      </c>
      <c r="R20" s="31" t="s">
        <v>346</v>
      </c>
      <c r="S20" s="52" t="s">
        <v>313</v>
      </c>
      <c r="T20" s="52" t="s">
        <v>314</v>
      </c>
      <c r="V20" s="3" t="s">
        <v>315</v>
      </c>
      <c r="W20" s="2" t="s">
        <v>371</v>
      </c>
      <c r="X20" s="2">
        <v>9.7613000000000003</v>
      </c>
      <c r="Y20" s="2">
        <v>1.5867</v>
      </c>
      <c r="Z20" s="2">
        <v>-5.6966000000000003E-2</v>
      </c>
      <c r="AA20" s="2">
        <v>-3.3866999999999999E-3</v>
      </c>
      <c r="AC20" s="35">
        <v>23</v>
      </c>
      <c r="AD20" s="37">
        <v>1.01</v>
      </c>
      <c r="AE20" s="10"/>
      <c r="AF20" s="8" t="s">
        <v>390</v>
      </c>
      <c r="AG20" s="35" t="s">
        <v>372</v>
      </c>
      <c r="AH20" s="37">
        <v>0.44</v>
      </c>
      <c r="AI20" s="10"/>
      <c r="AJ20" s="12"/>
      <c r="AK20" s="12"/>
      <c r="AL20" s="12"/>
    </row>
    <row r="21" spans="2:38" ht="24.95" customHeight="1" x14ac:dyDescent="0.2">
      <c r="B21" s="8">
        <v>18</v>
      </c>
      <c r="C21" s="53">
        <v>1.5525999999999999E-3</v>
      </c>
      <c r="E21" s="8">
        <v>18</v>
      </c>
      <c r="F21" s="53">
        <v>1.86129E-3</v>
      </c>
      <c r="H21" s="54">
        <v>2.2999999999999998</v>
      </c>
      <c r="I21" s="53">
        <v>2.9030000000000001E-4</v>
      </c>
      <c r="K21" s="54">
        <v>2.2999999999999998</v>
      </c>
      <c r="L21" s="53">
        <v>3.5129999999999997E-4</v>
      </c>
      <c r="N21" s="52" t="s">
        <v>329</v>
      </c>
      <c r="O21" s="31" t="s">
        <v>391</v>
      </c>
      <c r="P21" s="48" t="s">
        <v>383</v>
      </c>
      <c r="Q21" s="47" t="s">
        <v>356</v>
      </c>
      <c r="R21" s="47" t="s">
        <v>356</v>
      </c>
      <c r="S21" s="52" t="s">
        <v>332</v>
      </c>
      <c r="T21" s="52" t="s">
        <v>328</v>
      </c>
      <c r="V21" s="3" t="s">
        <v>329</v>
      </c>
      <c r="W21" s="3" t="s">
        <v>392</v>
      </c>
      <c r="X21" s="3">
        <v>8.7625109999999999</v>
      </c>
      <c r="Y21" s="3">
        <v>1.95923</v>
      </c>
      <c r="Z21" s="3">
        <v>-0.58627499999999999</v>
      </c>
      <c r="AA21" s="3">
        <v>0</v>
      </c>
      <c r="AC21" s="35">
        <v>24</v>
      </c>
      <c r="AD21" s="37">
        <v>1.01</v>
      </c>
      <c r="AE21" s="10"/>
      <c r="AF21" s="8" t="s">
        <v>341</v>
      </c>
      <c r="AG21" s="35" t="s">
        <v>345</v>
      </c>
      <c r="AH21" s="37">
        <v>0.39</v>
      </c>
      <c r="AI21" s="10"/>
      <c r="AJ21" s="12"/>
      <c r="AK21" s="12"/>
      <c r="AL21" s="12"/>
    </row>
    <row r="22" spans="2:38" ht="24.95" customHeight="1" x14ac:dyDescent="0.2">
      <c r="B22" s="8">
        <v>19</v>
      </c>
      <c r="C22" s="53">
        <v>1.7339899999999999E-3</v>
      </c>
      <c r="E22" s="8">
        <v>19</v>
      </c>
      <c r="F22" s="53">
        <v>2.0844100000000001E-3</v>
      </c>
      <c r="H22" s="54">
        <v>2.4</v>
      </c>
      <c r="I22" s="53">
        <v>3.1740000000000002E-4</v>
      </c>
      <c r="K22" s="54">
        <v>2.4</v>
      </c>
      <c r="L22" s="53">
        <v>3.8400000000000001E-4</v>
      </c>
      <c r="N22" s="52" t="s">
        <v>309</v>
      </c>
      <c r="O22" s="31" t="s">
        <v>393</v>
      </c>
      <c r="P22" s="31" t="s">
        <v>394</v>
      </c>
      <c r="Q22" s="2" t="s">
        <v>346</v>
      </c>
      <c r="R22" s="31" t="s">
        <v>346</v>
      </c>
      <c r="S22" s="52" t="s">
        <v>313</v>
      </c>
      <c r="T22" s="52" t="s">
        <v>314</v>
      </c>
      <c r="V22" s="3" t="s">
        <v>329</v>
      </c>
      <c r="W22" s="3" t="s">
        <v>395</v>
      </c>
      <c r="X22" s="3">
        <v>10.637312</v>
      </c>
      <c r="Y22" s="3">
        <v>1.7353829999999999</v>
      </c>
      <c r="Z22" s="3">
        <v>-0.63055099999999997</v>
      </c>
      <c r="AA22" s="3">
        <v>0</v>
      </c>
      <c r="AC22" s="35">
        <v>25</v>
      </c>
      <c r="AD22" s="37">
        <v>1.01</v>
      </c>
      <c r="AE22" s="10"/>
      <c r="AF22" s="8" t="s">
        <v>396</v>
      </c>
      <c r="AG22" s="35" t="s">
        <v>397</v>
      </c>
      <c r="AH22" s="37">
        <v>0.41</v>
      </c>
      <c r="AI22" s="10"/>
    </row>
    <row r="23" spans="2:38" ht="24.95" customHeight="1" x14ac:dyDescent="0.2">
      <c r="B23" s="8">
        <v>20</v>
      </c>
      <c r="C23" s="53">
        <v>1.9256399999999999E-3</v>
      </c>
      <c r="E23" s="8">
        <v>20</v>
      </c>
      <c r="F23" s="53">
        <v>2.3207700000000002E-3</v>
      </c>
      <c r="H23" s="54">
        <v>2.5</v>
      </c>
      <c r="I23" s="53">
        <v>3.4590000000000001E-4</v>
      </c>
      <c r="K23" s="54">
        <v>2.5</v>
      </c>
      <c r="L23" s="53">
        <v>4.1839999999999998E-4</v>
      </c>
      <c r="N23" s="52" t="s">
        <v>315</v>
      </c>
      <c r="O23" s="31" t="s">
        <v>398</v>
      </c>
      <c r="P23" s="47" t="s">
        <v>399</v>
      </c>
      <c r="Q23" s="47" t="s">
        <v>371</v>
      </c>
      <c r="R23" s="47" t="s">
        <v>371</v>
      </c>
      <c r="S23" s="52" t="s">
        <v>313</v>
      </c>
      <c r="T23" s="52" t="s">
        <v>314</v>
      </c>
      <c r="AC23" s="35">
        <v>26</v>
      </c>
      <c r="AD23" s="37">
        <v>1.01</v>
      </c>
      <c r="AE23" s="10"/>
      <c r="AF23" s="8" t="s">
        <v>400</v>
      </c>
      <c r="AG23" s="35" t="s">
        <v>366</v>
      </c>
      <c r="AH23" s="37">
        <v>0.31</v>
      </c>
      <c r="AI23" s="10"/>
    </row>
    <row r="24" spans="2:38" ht="24.95" customHeight="1" x14ac:dyDescent="0.2">
      <c r="B24" s="8">
        <v>21</v>
      </c>
      <c r="C24" s="53">
        <v>2.1275500000000002E-3</v>
      </c>
      <c r="E24" s="8">
        <v>21</v>
      </c>
      <c r="F24" s="53">
        <v>2.5704199999999999E-3</v>
      </c>
      <c r="H24" s="54">
        <v>2.6</v>
      </c>
      <c r="I24" s="53">
        <v>3.7570000000000002E-4</v>
      </c>
      <c r="K24" s="54">
        <v>2.6</v>
      </c>
      <c r="L24" s="53">
        <v>4.5429999999999998E-4</v>
      </c>
      <c r="N24" s="52" t="s">
        <v>329</v>
      </c>
      <c r="O24" s="31" t="s">
        <v>347</v>
      </c>
      <c r="P24" s="31" t="s">
        <v>340</v>
      </c>
      <c r="Q24" s="3" t="s">
        <v>340</v>
      </c>
      <c r="R24" s="31" t="s">
        <v>340</v>
      </c>
      <c r="S24" s="52" t="s">
        <v>335</v>
      </c>
      <c r="T24" s="52" t="s">
        <v>319</v>
      </c>
      <c r="AC24" s="35">
        <v>27</v>
      </c>
      <c r="AD24" s="37">
        <v>1.01</v>
      </c>
      <c r="AE24" s="10"/>
      <c r="AF24" s="8" t="s">
        <v>328</v>
      </c>
      <c r="AG24" s="35" t="s">
        <v>356</v>
      </c>
      <c r="AH24" s="37">
        <v>0.33</v>
      </c>
      <c r="AI24" s="10"/>
    </row>
    <row r="25" spans="2:38" ht="24.95" customHeight="1" x14ac:dyDescent="0.2">
      <c r="B25" s="8">
        <v>22</v>
      </c>
      <c r="C25" s="53">
        <v>2.3397600000000002E-3</v>
      </c>
      <c r="E25" s="8">
        <v>22</v>
      </c>
      <c r="F25" s="53">
        <v>2.8334300000000001E-3</v>
      </c>
      <c r="H25" s="54">
        <v>2.7</v>
      </c>
      <c r="I25" s="53">
        <v>4.0690000000000002E-4</v>
      </c>
      <c r="K25" s="54">
        <v>2.7</v>
      </c>
      <c r="L25" s="53">
        <v>4.9200000000000003E-4</v>
      </c>
      <c r="N25" s="52" t="s">
        <v>329</v>
      </c>
      <c r="O25" s="31" t="s">
        <v>401</v>
      </c>
      <c r="P25" s="31" t="s">
        <v>359</v>
      </c>
      <c r="Q25" s="31" t="s">
        <v>366</v>
      </c>
      <c r="R25" s="31" t="s">
        <v>359</v>
      </c>
      <c r="S25" s="52" t="s">
        <v>353</v>
      </c>
      <c r="T25" s="52" t="s">
        <v>322</v>
      </c>
      <c r="AC25" s="35">
        <v>28</v>
      </c>
      <c r="AD25" s="37">
        <v>1.01</v>
      </c>
      <c r="AE25" s="10"/>
      <c r="AF25" s="8" t="s">
        <v>313</v>
      </c>
      <c r="AG25" s="35" t="s">
        <v>376</v>
      </c>
      <c r="AH25" s="37">
        <v>0.56000000000000005</v>
      </c>
      <c r="AI25" s="10"/>
    </row>
    <row r="26" spans="2:38" ht="24.95" customHeight="1" x14ac:dyDescent="0.2">
      <c r="B26" s="8">
        <v>23</v>
      </c>
      <c r="C26" s="53">
        <v>2.5622900000000001E-3</v>
      </c>
      <c r="E26" s="8">
        <v>23</v>
      </c>
      <c r="F26" s="53">
        <v>3.1098499999999999E-3</v>
      </c>
      <c r="H26" s="54">
        <v>2.8</v>
      </c>
      <c r="I26" s="53">
        <v>4.395E-4</v>
      </c>
      <c r="K26" s="54">
        <v>2.8</v>
      </c>
      <c r="L26" s="53">
        <v>5.3129999999999996E-4</v>
      </c>
      <c r="N26" s="52" t="s">
        <v>315</v>
      </c>
      <c r="O26" s="31" t="s">
        <v>402</v>
      </c>
      <c r="P26" s="48" t="s">
        <v>350</v>
      </c>
      <c r="Q26" s="47" t="s">
        <v>371</v>
      </c>
      <c r="R26" s="48" t="s">
        <v>371</v>
      </c>
      <c r="S26" s="52" t="s">
        <v>326</v>
      </c>
      <c r="T26" s="52" t="s">
        <v>314</v>
      </c>
      <c r="AC26" s="35">
        <v>29</v>
      </c>
      <c r="AD26" s="37">
        <v>1.01</v>
      </c>
      <c r="AE26" s="10"/>
      <c r="AF26" s="8" t="s">
        <v>403</v>
      </c>
      <c r="AG26" s="35" t="s">
        <v>404</v>
      </c>
      <c r="AH26" s="37">
        <v>0.33</v>
      </c>
      <c r="AI26" s="10"/>
    </row>
    <row r="27" spans="2:38" ht="24.95" customHeight="1" x14ac:dyDescent="0.2">
      <c r="B27" s="8">
        <v>24</v>
      </c>
      <c r="C27" s="53">
        <v>2.7951600000000001E-3</v>
      </c>
      <c r="E27" s="8">
        <v>24</v>
      </c>
      <c r="F27" s="53">
        <v>3.39975E-3</v>
      </c>
      <c r="H27" s="54">
        <v>2.9</v>
      </c>
      <c r="I27" s="53">
        <v>4.7360000000000002E-4</v>
      </c>
      <c r="K27" s="54">
        <v>2.9</v>
      </c>
      <c r="L27" s="53">
        <v>5.7240000000000004E-4</v>
      </c>
      <c r="N27" s="52" t="s">
        <v>329</v>
      </c>
      <c r="O27" s="31" t="s">
        <v>362</v>
      </c>
      <c r="P27" s="31" t="s">
        <v>351</v>
      </c>
      <c r="Q27" s="3" t="s">
        <v>351</v>
      </c>
      <c r="R27" s="31" t="s">
        <v>351</v>
      </c>
      <c r="S27" s="52" t="s">
        <v>332</v>
      </c>
      <c r="T27" s="52" t="s">
        <v>322</v>
      </c>
      <c r="AC27" s="35">
        <v>30</v>
      </c>
      <c r="AD27" s="37">
        <v>1.01</v>
      </c>
      <c r="AE27" s="10"/>
      <c r="AF27" s="8" t="s">
        <v>405</v>
      </c>
      <c r="AG27" s="35" t="s">
        <v>325</v>
      </c>
      <c r="AH27" s="37">
        <v>0.35</v>
      </c>
      <c r="AI27" s="10"/>
    </row>
    <row r="28" spans="2:38" ht="24.95" customHeight="1" x14ac:dyDescent="0.2">
      <c r="B28" s="8">
        <v>25</v>
      </c>
      <c r="C28" s="53">
        <v>3.0383900000000002E-3</v>
      </c>
      <c r="E28" s="8">
        <v>25</v>
      </c>
      <c r="F28" s="53">
        <v>3.70317E-3</v>
      </c>
      <c r="H28" s="54">
        <v>3</v>
      </c>
      <c r="I28" s="53">
        <v>5.0900000000000001E-4</v>
      </c>
      <c r="K28" s="54">
        <v>3</v>
      </c>
      <c r="L28" s="53">
        <v>6.1519999999999999E-4</v>
      </c>
      <c r="N28" s="52" t="s">
        <v>309</v>
      </c>
      <c r="O28" s="31" t="s">
        <v>406</v>
      </c>
      <c r="P28" s="31" t="s">
        <v>407</v>
      </c>
      <c r="Q28" s="31" t="s">
        <v>312</v>
      </c>
      <c r="R28" s="31" t="s">
        <v>311</v>
      </c>
      <c r="S28" s="52" t="s">
        <v>313</v>
      </c>
      <c r="T28" s="52" t="s">
        <v>314</v>
      </c>
      <c r="AC28" s="35">
        <v>31</v>
      </c>
      <c r="AD28" s="37">
        <v>1.01</v>
      </c>
      <c r="AE28" s="10"/>
      <c r="AF28" s="8" t="s">
        <v>408</v>
      </c>
      <c r="AG28" s="35" t="s">
        <v>409</v>
      </c>
      <c r="AH28" s="37">
        <v>0.31</v>
      </c>
      <c r="AI28" s="10"/>
    </row>
    <row r="29" spans="2:38" ht="24.95" customHeight="1" x14ac:dyDescent="0.2">
      <c r="B29" s="8">
        <v>26</v>
      </c>
      <c r="C29" s="53">
        <v>3.2919899999999998E-3</v>
      </c>
      <c r="E29" s="8">
        <v>26</v>
      </c>
      <c r="F29" s="53">
        <v>4.02017E-3</v>
      </c>
      <c r="H29" s="54">
        <v>3.1</v>
      </c>
      <c r="I29" s="53">
        <v>5.4600000000000004E-4</v>
      </c>
      <c r="K29" s="54">
        <v>3.1</v>
      </c>
      <c r="L29" s="53">
        <v>6.5979999999999999E-4</v>
      </c>
      <c r="N29" s="52" t="s">
        <v>309</v>
      </c>
      <c r="O29" s="49" t="s">
        <v>410</v>
      </c>
      <c r="P29" s="31" t="s">
        <v>411</v>
      </c>
      <c r="Q29" s="31" t="s">
        <v>312</v>
      </c>
      <c r="R29" s="31" t="s">
        <v>311</v>
      </c>
      <c r="S29" s="52" t="s">
        <v>313</v>
      </c>
      <c r="T29" s="52" t="s">
        <v>314</v>
      </c>
      <c r="AC29" s="35">
        <v>32</v>
      </c>
      <c r="AD29" s="37">
        <v>1.01</v>
      </c>
      <c r="AE29" s="10"/>
      <c r="AF29" s="8" t="s">
        <v>412</v>
      </c>
      <c r="AG29" s="35" t="s">
        <v>413</v>
      </c>
      <c r="AH29" s="37">
        <v>0.56999999999999995</v>
      </c>
      <c r="AI29" s="10"/>
    </row>
    <row r="30" spans="2:38" ht="24.95" customHeight="1" x14ac:dyDescent="0.2">
      <c r="B30" s="8">
        <v>27</v>
      </c>
      <c r="C30" s="53">
        <v>3.5559900000000002E-3</v>
      </c>
      <c r="E30" s="8">
        <v>27</v>
      </c>
      <c r="F30" s="53">
        <v>4.3508100000000001E-3</v>
      </c>
      <c r="H30" s="54">
        <v>3.2</v>
      </c>
      <c r="I30" s="53">
        <v>5.8449999999999995E-4</v>
      </c>
      <c r="K30" s="54">
        <v>3.2</v>
      </c>
      <c r="L30" s="53">
        <v>7.0620000000000004E-4</v>
      </c>
      <c r="N30" s="52" t="s">
        <v>315</v>
      </c>
      <c r="O30" s="31" t="s">
        <v>414</v>
      </c>
      <c r="P30" s="47" t="s">
        <v>350</v>
      </c>
      <c r="Q30" s="47" t="s">
        <v>312</v>
      </c>
      <c r="R30" s="47" t="s">
        <v>376</v>
      </c>
      <c r="S30" s="52" t="s">
        <v>313</v>
      </c>
      <c r="T30" s="52" t="s">
        <v>314</v>
      </c>
      <c r="AC30" s="35">
        <v>33</v>
      </c>
      <c r="AD30" s="37">
        <v>1</v>
      </c>
      <c r="AE30" s="10"/>
      <c r="AF30" s="8" t="s">
        <v>415</v>
      </c>
      <c r="AG30" s="35" t="s">
        <v>416</v>
      </c>
      <c r="AH30" s="37">
        <v>0.44</v>
      </c>
      <c r="AI30" s="10"/>
    </row>
    <row r="31" spans="2:38" ht="24.95" customHeight="1" x14ac:dyDescent="0.2">
      <c r="B31" s="8">
        <v>28</v>
      </c>
      <c r="C31" s="53">
        <v>3.8304099999999998E-3</v>
      </c>
      <c r="E31" s="8">
        <v>28</v>
      </c>
      <c r="F31" s="53">
        <v>4.6951199999999997E-3</v>
      </c>
      <c r="H31" s="54">
        <v>3.3</v>
      </c>
      <c r="I31" s="53">
        <v>6.2449999999999995E-4</v>
      </c>
      <c r="K31" s="54">
        <v>3.3</v>
      </c>
      <c r="L31" s="53">
        <v>7.5449999999999996E-4</v>
      </c>
      <c r="N31" s="52" t="s">
        <v>315</v>
      </c>
      <c r="O31" s="31" t="s">
        <v>417</v>
      </c>
      <c r="P31" s="47" t="s">
        <v>350</v>
      </c>
      <c r="Q31" s="47" t="s">
        <v>312</v>
      </c>
      <c r="R31" s="47" t="s">
        <v>371</v>
      </c>
      <c r="S31" s="52" t="s">
        <v>313</v>
      </c>
      <c r="T31" s="52" t="s">
        <v>314</v>
      </c>
      <c r="AC31" s="35">
        <v>34</v>
      </c>
      <c r="AD31" s="37">
        <v>1</v>
      </c>
      <c r="AE31" s="10"/>
      <c r="AF31" s="8" t="s">
        <v>353</v>
      </c>
      <c r="AG31" s="35" t="s">
        <v>384</v>
      </c>
      <c r="AH31" s="37">
        <v>0.42</v>
      </c>
      <c r="AI31" s="10"/>
    </row>
    <row r="32" spans="2:38" ht="24.95" customHeight="1" x14ac:dyDescent="0.2">
      <c r="B32" s="8">
        <v>29</v>
      </c>
      <c r="C32" s="53">
        <v>4.1152599999999999E-3</v>
      </c>
      <c r="E32" s="8">
        <v>29</v>
      </c>
      <c r="F32" s="53">
        <v>5.0531700000000001E-3</v>
      </c>
      <c r="H32" s="54">
        <v>3.4</v>
      </c>
      <c r="I32" s="53">
        <v>6.6609999999999998E-4</v>
      </c>
      <c r="K32" s="54">
        <v>3.4</v>
      </c>
      <c r="L32" s="53">
        <v>8.0460000000000004E-4</v>
      </c>
      <c r="N32" s="52" t="s">
        <v>315</v>
      </c>
      <c r="O32" s="31" t="s">
        <v>418</v>
      </c>
      <c r="P32" s="47" t="s">
        <v>350</v>
      </c>
      <c r="Q32" s="47" t="s">
        <v>371</v>
      </c>
      <c r="R32" s="47" t="s">
        <v>371</v>
      </c>
      <c r="S32" s="52" t="s">
        <v>326</v>
      </c>
      <c r="T32" s="52" t="s">
        <v>314</v>
      </c>
      <c r="AC32" s="35">
        <v>35</v>
      </c>
      <c r="AD32" s="37">
        <v>1</v>
      </c>
      <c r="AE32" s="10"/>
      <c r="AF32" s="8" t="s">
        <v>336</v>
      </c>
      <c r="AG32" s="35" t="s">
        <v>387</v>
      </c>
      <c r="AH32" s="37">
        <v>0.33</v>
      </c>
      <c r="AI32" s="10"/>
    </row>
    <row r="33" spans="2:35" ht="24.95" customHeight="1" x14ac:dyDescent="0.2">
      <c r="B33" s="8">
        <v>30</v>
      </c>
      <c r="C33" s="53">
        <v>4.4105699999999999E-3</v>
      </c>
      <c r="E33" s="8">
        <v>30</v>
      </c>
      <c r="F33" s="53">
        <v>5.4249800000000003E-3</v>
      </c>
      <c r="H33" s="54">
        <v>3.5</v>
      </c>
      <c r="I33" s="53">
        <v>7.0929999999999995E-4</v>
      </c>
      <c r="K33" s="54">
        <v>3.5</v>
      </c>
      <c r="L33" s="53">
        <v>8.5669999999999995E-4</v>
      </c>
      <c r="N33" s="52" t="s">
        <v>309</v>
      </c>
      <c r="O33" s="31" t="s">
        <v>367</v>
      </c>
      <c r="P33" s="31" t="s">
        <v>368</v>
      </c>
      <c r="Q33" s="31" t="s">
        <v>320</v>
      </c>
      <c r="R33" s="31" t="s">
        <v>368</v>
      </c>
      <c r="S33" s="52" t="s">
        <v>326</v>
      </c>
      <c r="T33" s="52" t="s">
        <v>314</v>
      </c>
      <c r="AC33" s="35">
        <v>36</v>
      </c>
      <c r="AD33" s="37">
        <v>1</v>
      </c>
      <c r="AE33" s="10"/>
      <c r="AF33" s="8" t="s">
        <v>419</v>
      </c>
      <c r="AG33" s="35" t="s">
        <v>371</v>
      </c>
      <c r="AH33" s="37">
        <v>0.49</v>
      </c>
      <c r="AI33" s="10"/>
    </row>
    <row r="34" spans="2:35" ht="24.95" customHeight="1" x14ac:dyDescent="0.2">
      <c r="B34" s="8">
        <v>31</v>
      </c>
      <c r="C34" s="53">
        <v>4.7163400000000003E-3</v>
      </c>
      <c r="E34" s="8">
        <v>31</v>
      </c>
      <c r="F34" s="53">
        <v>5.8106199999999998E-3</v>
      </c>
      <c r="H34" s="54">
        <v>3.6</v>
      </c>
      <c r="I34" s="53">
        <v>7.5409999999999995E-4</v>
      </c>
      <c r="K34" s="54">
        <v>3.6</v>
      </c>
      <c r="L34" s="53">
        <v>9.1080000000000002E-4</v>
      </c>
      <c r="N34" s="52" t="s">
        <v>309</v>
      </c>
      <c r="O34" s="31" t="s">
        <v>373</v>
      </c>
      <c r="P34" s="31" t="s">
        <v>374</v>
      </c>
      <c r="Q34" s="31" t="s">
        <v>371</v>
      </c>
      <c r="R34" s="31" t="s">
        <v>374</v>
      </c>
      <c r="S34" s="52" t="s">
        <v>313</v>
      </c>
      <c r="T34" s="52" t="s">
        <v>314</v>
      </c>
      <c r="AC34" s="35">
        <v>37</v>
      </c>
      <c r="AD34" s="37">
        <v>1</v>
      </c>
      <c r="AE34" s="10"/>
      <c r="AF34" s="8" t="s">
        <v>420</v>
      </c>
      <c r="AG34" s="35" t="s">
        <v>339</v>
      </c>
      <c r="AH34" s="37">
        <v>0.5</v>
      </c>
      <c r="AI34" s="10"/>
    </row>
    <row r="35" spans="2:35" ht="24.95" customHeight="1" x14ac:dyDescent="0.2">
      <c r="B35" s="8">
        <v>32</v>
      </c>
      <c r="C35" s="53">
        <v>5.03259E-3</v>
      </c>
      <c r="E35" s="8">
        <v>32</v>
      </c>
      <c r="F35" s="53">
        <v>6.2101200000000004E-3</v>
      </c>
      <c r="H35" s="54">
        <v>3.7</v>
      </c>
      <c r="I35" s="53">
        <v>8.0060000000000005E-4</v>
      </c>
      <c r="K35" s="54">
        <v>3.7</v>
      </c>
      <c r="L35" s="53">
        <v>9.6690000000000003E-4</v>
      </c>
      <c r="N35" s="52" t="s">
        <v>329</v>
      </c>
      <c r="O35" s="31" t="s">
        <v>377</v>
      </c>
      <c r="P35" s="31" t="s">
        <v>378</v>
      </c>
      <c r="Q35" s="31" t="s">
        <v>378</v>
      </c>
      <c r="R35" s="31" t="s">
        <v>378</v>
      </c>
      <c r="S35" s="52" t="s">
        <v>335</v>
      </c>
      <c r="T35" s="52" t="s">
        <v>319</v>
      </c>
      <c r="AC35" s="35">
        <v>38</v>
      </c>
      <c r="AD35" s="37">
        <v>1</v>
      </c>
      <c r="AE35" s="10"/>
      <c r="AF35" s="8" t="s">
        <v>421</v>
      </c>
      <c r="AG35" s="35" t="s">
        <v>422</v>
      </c>
      <c r="AH35" s="37">
        <v>0.28999999999999998</v>
      </c>
      <c r="AI35" s="10"/>
    </row>
    <row r="36" spans="2:35" ht="24.95" customHeight="1" x14ac:dyDescent="0.2">
      <c r="B36" s="8">
        <v>33</v>
      </c>
      <c r="C36" s="53">
        <v>5.3593499999999997E-3</v>
      </c>
      <c r="E36" s="8">
        <v>33</v>
      </c>
      <c r="F36" s="53">
        <v>6.6235299999999999E-3</v>
      </c>
      <c r="H36" s="54">
        <v>3.8</v>
      </c>
      <c r="I36" s="55">
        <v>8.4880000000000003E-4</v>
      </c>
      <c r="K36" s="54">
        <v>3.8</v>
      </c>
      <c r="L36" s="55">
        <v>1.0250000000000001E-3</v>
      </c>
      <c r="N36" s="52" t="s">
        <v>315</v>
      </c>
      <c r="O36" s="31" t="s">
        <v>423</v>
      </c>
      <c r="P36" s="48" t="s">
        <v>424</v>
      </c>
      <c r="Q36" s="47" t="s">
        <v>312</v>
      </c>
      <c r="R36" s="48" t="s">
        <v>311</v>
      </c>
      <c r="S36" s="52" t="s">
        <v>313</v>
      </c>
      <c r="T36" s="52" t="s">
        <v>314</v>
      </c>
      <c r="AC36" s="35">
        <v>39</v>
      </c>
      <c r="AD36" s="37">
        <v>1</v>
      </c>
      <c r="AE36" s="10"/>
      <c r="AF36" s="8" t="s">
        <v>425</v>
      </c>
      <c r="AG36" s="35" t="s">
        <v>392</v>
      </c>
      <c r="AH36" s="37">
        <v>0.36</v>
      </c>
      <c r="AI36" s="10"/>
    </row>
    <row r="37" spans="2:35" ht="24.95" customHeight="1" x14ac:dyDescent="0.2">
      <c r="B37" s="8">
        <v>34</v>
      </c>
      <c r="C37" s="53">
        <v>5.6966300000000003E-3</v>
      </c>
      <c r="E37" s="8">
        <v>34</v>
      </c>
      <c r="F37" s="53">
        <v>7.0508799999999998E-3</v>
      </c>
      <c r="H37" s="54">
        <v>3.9</v>
      </c>
      <c r="I37" s="55">
        <v>8.987E-4</v>
      </c>
      <c r="K37" s="54">
        <v>3.9</v>
      </c>
      <c r="L37" s="55">
        <v>1.0853E-3</v>
      </c>
      <c r="N37" s="52" t="s">
        <v>329</v>
      </c>
      <c r="O37" s="31" t="s">
        <v>381</v>
      </c>
      <c r="P37" s="31" t="s">
        <v>357</v>
      </c>
      <c r="Q37" s="3" t="s">
        <v>357</v>
      </c>
      <c r="R37" s="31" t="s">
        <v>357</v>
      </c>
      <c r="S37" s="52" t="s">
        <v>335</v>
      </c>
      <c r="T37" s="52" t="s">
        <v>319</v>
      </c>
      <c r="AC37" s="35">
        <v>40</v>
      </c>
      <c r="AD37" s="37">
        <v>1</v>
      </c>
      <c r="AE37" s="10"/>
      <c r="AF37" s="8" t="s">
        <v>426</v>
      </c>
      <c r="AG37" s="38" t="s">
        <v>427</v>
      </c>
      <c r="AH37" s="37">
        <v>0.37</v>
      </c>
      <c r="AI37" s="10"/>
    </row>
    <row r="38" spans="2:35" ht="24.95" customHeight="1" x14ac:dyDescent="0.2">
      <c r="B38" s="8">
        <v>35</v>
      </c>
      <c r="C38" s="53">
        <v>6.0444399999999999E-3</v>
      </c>
      <c r="E38" s="8">
        <v>35</v>
      </c>
      <c r="F38" s="53">
        <v>7.49222E-3</v>
      </c>
      <c r="H38" s="54">
        <v>4</v>
      </c>
      <c r="I38" s="55">
        <v>9.5040000000000001E-4</v>
      </c>
      <c r="K38" s="54">
        <v>4</v>
      </c>
      <c r="L38" s="55">
        <v>1.1477E-3</v>
      </c>
      <c r="N38" s="52" t="s">
        <v>329</v>
      </c>
      <c r="O38" s="31" t="s">
        <v>428</v>
      </c>
      <c r="P38" s="31" t="s">
        <v>429</v>
      </c>
      <c r="Q38" s="31" t="s">
        <v>409</v>
      </c>
      <c r="R38" s="47" t="s">
        <v>409</v>
      </c>
      <c r="S38" s="52" t="s">
        <v>332</v>
      </c>
      <c r="T38" s="52" t="s">
        <v>342</v>
      </c>
      <c r="AC38" s="35">
        <v>41</v>
      </c>
      <c r="AD38" s="37">
        <v>1</v>
      </c>
      <c r="AE38" s="10"/>
      <c r="AF38" s="8" t="s">
        <v>430</v>
      </c>
      <c r="AG38" s="38" t="s">
        <v>431</v>
      </c>
      <c r="AH38" s="37">
        <v>0.5</v>
      </c>
      <c r="AI38" s="10"/>
    </row>
    <row r="39" spans="2:35" ht="24.95" customHeight="1" x14ac:dyDescent="0.2">
      <c r="B39" s="8">
        <v>36</v>
      </c>
      <c r="C39" s="53">
        <v>6.4027900000000002E-3</v>
      </c>
      <c r="E39" s="8">
        <v>36</v>
      </c>
      <c r="F39" s="53">
        <v>7.9475899999999992E-3</v>
      </c>
      <c r="H39" s="54">
        <v>4.0999999999999996</v>
      </c>
      <c r="I39" s="55">
        <v>1.0039000000000001E-3</v>
      </c>
      <c r="K39" s="54">
        <v>4.0999999999999996</v>
      </c>
      <c r="L39" s="55">
        <v>1.2122999999999999E-3</v>
      </c>
      <c r="N39" s="52" t="s">
        <v>329</v>
      </c>
      <c r="O39" s="31" t="s">
        <v>432</v>
      </c>
      <c r="P39" s="48" t="s">
        <v>383</v>
      </c>
      <c r="Q39" s="48" t="s">
        <v>356</v>
      </c>
      <c r="R39" s="48" t="s">
        <v>356</v>
      </c>
      <c r="S39" s="52" t="s">
        <v>332</v>
      </c>
      <c r="T39" s="52" t="s">
        <v>342</v>
      </c>
      <c r="AC39" s="35">
        <v>42</v>
      </c>
      <c r="AD39" s="37">
        <v>1</v>
      </c>
      <c r="AE39" s="10"/>
      <c r="AF39" s="10"/>
      <c r="AG39" s="22"/>
      <c r="AH39" s="39"/>
      <c r="AI39" s="10"/>
    </row>
    <row r="40" spans="2:35" ht="24.95" customHeight="1" x14ac:dyDescent="0.2">
      <c r="B40" s="8">
        <v>37</v>
      </c>
      <c r="C40" s="53">
        <v>6.7717100000000002E-3</v>
      </c>
      <c r="E40" s="8">
        <v>37</v>
      </c>
      <c r="F40" s="53">
        <v>8.4170200000000008E-3</v>
      </c>
      <c r="H40" s="54">
        <v>4.2</v>
      </c>
      <c r="I40" s="55">
        <v>1.0593E-3</v>
      </c>
      <c r="K40" s="54">
        <v>4.2</v>
      </c>
      <c r="L40" s="55">
        <v>1.2792000000000001E-3</v>
      </c>
      <c r="N40" s="52" t="s">
        <v>309</v>
      </c>
      <c r="O40" s="31" t="s">
        <v>433</v>
      </c>
      <c r="P40" s="31" t="s">
        <v>434</v>
      </c>
      <c r="Q40" s="31" t="s">
        <v>371</v>
      </c>
      <c r="R40" s="31" t="s">
        <v>372</v>
      </c>
      <c r="S40" s="52" t="s">
        <v>313</v>
      </c>
      <c r="T40" s="52" t="s">
        <v>314</v>
      </c>
      <c r="AC40" s="35">
        <v>43</v>
      </c>
      <c r="AD40" s="37">
        <v>1</v>
      </c>
      <c r="AE40" s="10"/>
      <c r="AF40" s="10"/>
      <c r="AG40" s="22"/>
      <c r="AH40" s="39"/>
      <c r="AI40" s="10"/>
    </row>
    <row r="41" spans="2:35" ht="24.95" customHeight="1" x14ac:dyDescent="0.2">
      <c r="B41" s="8">
        <v>38</v>
      </c>
      <c r="C41" s="53">
        <v>7.1512099999999999E-3</v>
      </c>
      <c r="E41" s="8">
        <v>38</v>
      </c>
      <c r="F41" s="53">
        <v>8.9005600000000001E-3</v>
      </c>
      <c r="H41" s="54">
        <v>4.3</v>
      </c>
      <c r="I41" s="55">
        <v>1.1165999999999999E-3</v>
      </c>
      <c r="K41" s="54">
        <v>4.3</v>
      </c>
      <c r="L41" s="55">
        <v>1.3484E-3</v>
      </c>
      <c r="N41" s="52" t="s">
        <v>329</v>
      </c>
      <c r="O41" s="31" t="s">
        <v>385</v>
      </c>
      <c r="P41" s="31" t="s">
        <v>386</v>
      </c>
      <c r="Q41" s="31" t="s">
        <v>409</v>
      </c>
      <c r="R41" s="31" t="s">
        <v>386</v>
      </c>
      <c r="S41" s="52" t="s">
        <v>332</v>
      </c>
      <c r="T41" s="52" t="s">
        <v>342</v>
      </c>
      <c r="AC41" s="35">
        <v>44</v>
      </c>
      <c r="AD41" s="37">
        <v>1</v>
      </c>
      <c r="AE41" s="10"/>
      <c r="AF41" s="10"/>
      <c r="AG41" s="22"/>
      <c r="AH41" s="39"/>
      <c r="AI41" s="10"/>
    </row>
    <row r="42" spans="2:35" ht="24.95" customHeight="1" x14ac:dyDescent="0.2">
      <c r="B42" s="8">
        <v>39</v>
      </c>
      <c r="C42" s="53">
        <v>7.54129E-3</v>
      </c>
      <c r="E42" s="8">
        <v>39</v>
      </c>
      <c r="F42" s="53">
        <v>9.3982400000000004E-3</v>
      </c>
      <c r="H42" s="54">
        <v>4.4000000000000004</v>
      </c>
      <c r="I42" s="55">
        <v>1.1758999999999999E-3</v>
      </c>
      <c r="K42" s="54">
        <v>4.4000000000000004</v>
      </c>
      <c r="L42" s="55">
        <v>1.42E-3</v>
      </c>
      <c r="N42" s="52" t="s">
        <v>329</v>
      </c>
      <c r="O42" s="31" t="s">
        <v>388</v>
      </c>
      <c r="P42" s="31" t="s">
        <v>389</v>
      </c>
      <c r="Q42" s="31" t="s">
        <v>409</v>
      </c>
      <c r="R42" s="31" t="s">
        <v>389</v>
      </c>
      <c r="S42" s="52" t="s">
        <v>332</v>
      </c>
      <c r="T42" s="52" t="s">
        <v>342</v>
      </c>
      <c r="AC42" s="35">
        <v>45</v>
      </c>
      <c r="AD42" s="37">
        <v>1</v>
      </c>
      <c r="AE42" s="10"/>
      <c r="AF42" s="10"/>
      <c r="AG42" s="22"/>
      <c r="AH42" s="39"/>
      <c r="AI42" s="10"/>
    </row>
    <row r="43" spans="2:35" ht="24.95" customHeight="1" x14ac:dyDescent="0.2">
      <c r="B43" s="8">
        <v>40</v>
      </c>
      <c r="C43" s="53">
        <v>7.9419799999999995E-3</v>
      </c>
      <c r="E43" s="8">
        <v>40</v>
      </c>
      <c r="F43" s="53">
        <v>9.9100899999999999E-3</v>
      </c>
      <c r="H43" s="54">
        <v>4.5</v>
      </c>
      <c r="I43" s="55">
        <v>1.2371999999999999E-3</v>
      </c>
      <c r="K43" s="54">
        <v>4.5</v>
      </c>
      <c r="L43" s="55">
        <v>1.4940000000000001E-3</v>
      </c>
      <c r="N43" s="52" t="s">
        <v>309</v>
      </c>
      <c r="O43" s="31" t="s">
        <v>390</v>
      </c>
      <c r="P43" s="31" t="s">
        <v>372</v>
      </c>
      <c r="Q43" s="31" t="s">
        <v>371</v>
      </c>
      <c r="R43" s="31" t="s">
        <v>372</v>
      </c>
      <c r="S43" s="52" t="s">
        <v>313</v>
      </c>
      <c r="T43" s="52" t="s">
        <v>314</v>
      </c>
      <c r="AC43" s="35">
        <v>46</v>
      </c>
      <c r="AD43" s="37">
        <v>1</v>
      </c>
      <c r="AE43" s="10"/>
      <c r="AF43" s="10"/>
      <c r="AG43" s="22"/>
      <c r="AH43" s="39"/>
      <c r="AI43" s="10"/>
    </row>
    <row r="44" spans="2:35" ht="24.95" customHeight="1" x14ac:dyDescent="0.2">
      <c r="B44" s="8">
        <v>41</v>
      </c>
      <c r="C44" s="53">
        <v>8.3532999999999993E-3</v>
      </c>
      <c r="E44" s="8">
        <v>41</v>
      </c>
      <c r="F44" s="53">
        <v>1.043616E-2</v>
      </c>
      <c r="H44" s="54">
        <v>4.5999999999999996</v>
      </c>
      <c r="I44" s="55">
        <v>1.3005E-3</v>
      </c>
      <c r="K44" s="54">
        <v>4.5999999999999996</v>
      </c>
      <c r="L44" s="55">
        <v>1.5705000000000001E-3</v>
      </c>
      <c r="N44" s="52" t="s">
        <v>329</v>
      </c>
      <c r="O44" s="31" t="s">
        <v>341</v>
      </c>
      <c r="P44" s="31" t="s">
        <v>345</v>
      </c>
      <c r="Q44" s="3" t="s">
        <v>345</v>
      </c>
      <c r="R44" s="31" t="s">
        <v>345</v>
      </c>
      <c r="S44" s="52" t="s">
        <v>341</v>
      </c>
      <c r="T44" s="52" t="s">
        <v>319</v>
      </c>
      <c r="AC44" s="35">
        <v>47</v>
      </c>
      <c r="AD44" s="37">
        <v>1</v>
      </c>
      <c r="AE44" s="10"/>
      <c r="AF44" s="10"/>
      <c r="AG44" s="22"/>
      <c r="AH44" s="39"/>
      <c r="AI44" s="10"/>
    </row>
    <row r="45" spans="2:35" ht="24.95" customHeight="1" x14ac:dyDescent="0.2">
      <c r="B45" s="8">
        <v>42</v>
      </c>
      <c r="C45" s="53">
        <v>8.7752400000000001E-3</v>
      </c>
      <c r="E45" s="8">
        <v>42</v>
      </c>
      <c r="F45" s="53">
        <v>1.097647E-2</v>
      </c>
      <c r="H45" s="54">
        <v>4.7</v>
      </c>
      <c r="I45" s="55">
        <v>1.366E-3</v>
      </c>
      <c r="K45" s="54">
        <v>4.7</v>
      </c>
      <c r="L45" s="55">
        <v>1.6496E-3</v>
      </c>
      <c r="N45" s="52" t="s">
        <v>315</v>
      </c>
      <c r="O45" s="31" t="s">
        <v>435</v>
      </c>
      <c r="P45" s="48" t="s">
        <v>350</v>
      </c>
      <c r="Q45" s="47" t="s">
        <v>371</v>
      </c>
      <c r="R45" s="48" t="s">
        <v>371</v>
      </c>
      <c r="S45" s="52" t="s">
        <v>326</v>
      </c>
      <c r="T45" s="52" t="s">
        <v>314</v>
      </c>
      <c r="AC45" s="35">
        <v>48</v>
      </c>
      <c r="AD45" s="37">
        <v>1</v>
      </c>
      <c r="AE45" s="10"/>
      <c r="AF45" s="10"/>
      <c r="AG45" s="22"/>
      <c r="AH45" s="39"/>
      <c r="AI45" s="10"/>
    </row>
    <row r="46" spans="2:35" ht="24.95" customHeight="1" x14ac:dyDescent="0.2">
      <c r="B46" s="8">
        <v>43</v>
      </c>
      <c r="C46" s="53">
        <v>9.2078300000000002E-3</v>
      </c>
      <c r="E46" s="8">
        <v>43</v>
      </c>
      <c r="F46" s="53">
        <v>1.1531059999999999E-2</v>
      </c>
      <c r="H46" s="54">
        <v>4.8</v>
      </c>
      <c r="I46" s="55">
        <v>1.4335999999999999E-3</v>
      </c>
      <c r="K46" s="54">
        <v>4.8</v>
      </c>
      <c r="L46" s="55">
        <v>1.7313999999999999E-3</v>
      </c>
      <c r="N46" s="52" t="s">
        <v>329</v>
      </c>
      <c r="O46" s="31" t="s">
        <v>436</v>
      </c>
      <c r="P46" s="48" t="s">
        <v>437</v>
      </c>
      <c r="Q46" s="48" t="s">
        <v>345</v>
      </c>
      <c r="R46" s="48" t="s">
        <v>345</v>
      </c>
      <c r="S46" s="52" t="s">
        <v>321</v>
      </c>
      <c r="T46" s="52" t="s">
        <v>342</v>
      </c>
      <c r="AC46" s="35">
        <v>49</v>
      </c>
      <c r="AD46" s="37">
        <v>1</v>
      </c>
      <c r="AE46" s="10"/>
      <c r="AF46" s="10"/>
      <c r="AG46" s="22"/>
      <c r="AH46" s="39"/>
      <c r="AI46" s="10"/>
    </row>
    <row r="47" spans="2:35" ht="24.95" customHeight="1" x14ac:dyDescent="0.2">
      <c r="B47" s="8">
        <v>44</v>
      </c>
      <c r="C47" s="53">
        <v>9.6510799999999994E-3</v>
      </c>
      <c r="E47" s="8">
        <v>44</v>
      </c>
      <c r="F47" s="53">
        <v>1.209996E-2</v>
      </c>
      <c r="H47" s="54">
        <v>4.9000000000000004</v>
      </c>
      <c r="I47" s="55">
        <v>1.5034E-3</v>
      </c>
      <c r="K47" s="54">
        <v>4.9000000000000004</v>
      </c>
      <c r="L47" s="55">
        <v>1.8158E-3</v>
      </c>
      <c r="N47" s="52" t="s">
        <v>329</v>
      </c>
      <c r="O47" s="31" t="s">
        <v>396</v>
      </c>
      <c r="P47" s="31" t="s">
        <v>397</v>
      </c>
      <c r="Q47" s="31" t="s">
        <v>345</v>
      </c>
      <c r="R47" s="31" t="s">
        <v>397</v>
      </c>
      <c r="S47" s="52" t="s">
        <v>341</v>
      </c>
      <c r="T47" s="52" t="s">
        <v>319</v>
      </c>
      <c r="AC47" s="35">
        <v>50</v>
      </c>
      <c r="AD47" s="37">
        <v>1</v>
      </c>
      <c r="AE47" s="10"/>
      <c r="AF47" s="10"/>
      <c r="AG47" s="22"/>
      <c r="AH47" s="39"/>
      <c r="AI47" s="10"/>
    </row>
    <row r="48" spans="2:35" ht="24.95" customHeight="1" x14ac:dyDescent="0.2">
      <c r="B48" s="8">
        <v>45</v>
      </c>
      <c r="C48" s="53">
        <v>1.0105009999999999E-2</v>
      </c>
      <c r="E48" s="8">
        <v>45</v>
      </c>
      <c r="F48" s="53">
        <v>1.268321E-2</v>
      </c>
      <c r="H48" s="54">
        <v>5</v>
      </c>
      <c r="I48" s="55">
        <v>1.5755999999999999E-3</v>
      </c>
      <c r="K48" s="54">
        <v>5</v>
      </c>
      <c r="L48" s="55">
        <v>1.9031E-3</v>
      </c>
      <c r="N48" s="52" t="s">
        <v>329</v>
      </c>
      <c r="O48" s="31" t="s">
        <v>438</v>
      </c>
      <c r="P48" s="48" t="s">
        <v>383</v>
      </c>
      <c r="Q48" s="47" t="s">
        <v>409</v>
      </c>
      <c r="R48" s="47" t="s">
        <v>409</v>
      </c>
      <c r="S48" s="52" t="s">
        <v>332</v>
      </c>
      <c r="T48" s="52" t="s">
        <v>342</v>
      </c>
      <c r="AF48" s="10"/>
      <c r="AG48" s="22"/>
      <c r="AH48" s="39"/>
    </row>
    <row r="49" spans="2:20" ht="24.95" customHeight="1" x14ac:dyDescent="0.2">
      <c r="B49" s="8">
        <v>46</v>
      </c>
      <c r="C49" s="53">
        <v>1.056962E-2</v>
      </c>
      <c r="E49" s="8">
        <v>46</v>
      </c>
      <c r="F49" s="53">
        <v>1.328084E-2</v>
      </c>
      <c r="H49" s="54">
        <v>5.0999999999999996</v>
      </c>
      <c r="I49" s="55">
        <v>1.6501E-3</v>
      </c>
      <c r="K49" s="54">
        <v>5.0999999999999996</v>
      </c>
      <c r="L49" s="55">
        <v>1.9932000000000001E-3</v>
      </c>
      <c r="N49" s="52" t="s">
        <v>329</v>
      </c>
      <c r="O49" s="31" t="s">
        <v>439</v>
      </c>
      <c r="P49" s="48" t="s">
        <v>440</v>
      </c>
      <c r="Q49" s="48" t="s">
        <v>330</v>
      </c>
      <c r="R49" s="48" t="s">
        <v>345</v>
      </c>
      <c r="S49" s="52" t="s">
        <v>321</v>
      </c>
      <c r="T49" s="52" t="s">
        <v>342</v>
      </c>
    </row>
    <row r="50" spans="2:20" ht="24.95" customHeight="1" x14ac:dyDescent="0.2">
      <c r="B50" s="8">
        <v>47</v>
      </c>
      <c r="C50" s="53">
        <v>1.104493E-2</v>
      </c>
      <c r="E50" s="8">
        <v>47</v>
      </c>
      <c r="F50" s="53">
        <v>1.389288E-2</v>
      </c>
      <c r="H50" s="54">
        <v>5.2</v>
      </c>
      <c r="I50" s="55">
        <v>1.727E-3</v>
      </c>
      <c r="K50" s="54">
        <v>5.2</v>
      </c>
      <c r="L50" s="55">
        <v>2.0863000000000001E-3</v>
      </c>
      <c r="N50" s="52" t="s">
        <v>329</v>
      </c>
      <c r="O50" s="31" t="s">
        <v>400</v>
      </c>
      <c r="P50" s="31" t="s">
        <v>366</v>
      </c>
      <c r="Q50" s="3" t="s">
        <v>366</v>
      </c>
      <c r="R50" s="31" t="s">
        <v>366</v>
      </c>
      <c r="S50" s="52" t="s">
        <v>332</v>
      </c>
      <c r="T50" s="52" t="s">
        <v>342</v>
      </c>
    </row>
    <row r="51" spans="2:20" ht="24.95" customHeight="1" x14ac:dyDescent="0.2">
      <c r="B51" s="8">
        <v>48</v>
      </c>
      <c r="C51" s="53">
        <v>1.153095E-2</v>
      </c>
      <c r="E51" s="8">
        <v>48</v>
      </c>
      <c r="F51" s="53">
        <v>1.451936E-2</v>
      </c>
      <c r="H51" s="54">
        <v>5.3</v>
      </c>
      <c r="I51" s="55">
        <v>1.8064999999999999E-3</v>
      </c>
      <c r="K51" s="54">
        <v>5.3</v>
      </c>
      <c r="L51" s="55">
        <v>2.1825E-3</v>
      </c>
      <c r="N51" s="52" t="s">
        <v>329</v>
      </c>
      <c r="O51" s="31" t="s">
        <v>441</v>
      </c>
      <c r="P51" s="48" t="s">
        <v>383</v>
      </c>
      <c r="Q51" s="47" t="s">
        <v>409</v>
      </c>
      <c r="R51" s="47" t="s">
        <v>409</v>
      </c>
      <c r="S51" s="52" t="s">
        <v>332</v>
      </c>
      <c r="T51" s="52" t="s">
        <v>342</v>
      </c>
    </row>
    <row r="52" spans="2:20" ht="24.95" customHeight="1" x14ac:dyDescent="0.2">
      <c r="B52" s="8">
        <v>49</v>
      </c>
      <c r="C52" s="53">
        <v>1.2027690000000001E-2</v>
      </c>
      <c r="E52" s="8">
        <v>49</v>
      </c>
      <c r="F52" s="53">
        <v>1.51603E-2</v>
      </c>
      <c r="H52" s="54">
        <v>5.4</v>
      </c>
      <c r="I52" s="55">
        <v>1.8885E-3</v>
      </c>
      <c r="K52" s="54">
        <v>5.4</v>
      </c>
      <c r="L52" s="55">
        <v>2.2818999999999999E-3</v>
      </c>
      <c r="N52" s="52" t="s">
        <v>329</v>
      </c>
      <c r="O52" s="31" t="s">
        <v>442</v>
      </c>
      <c r="P52" s="48" t="s">
        <v>443</v>
      </c>
      <c r="Q52" s="48" t="s">
        <v>366</v>
      </c>
      <c r="R52" s="48" t="s">
        <v>366</v>
      </c>
      <c r="S52" s="52" t="s">
        <v>332</v>
      </c>
      <c r="T52" s="52" t="s">
        <v>342</v>
      </c>
    </row>
    <row r="53" spans="2:20" ht="24.95" customHeight="1" x14ac:dyDescent="0.2">
      <c r="B53" s="8">
        <v>50</v>
      </c>
      <c r="C53" s="53">
        <v>1.253517E-2</v>
      </c>
      <c r="E53" s="8">
        <v>50</v>
      </c>
      <c r="F53" s="53">
        <v>1.581575E-2</v>
      </c>
      <c r="H53" s="54">
        <v>5.5</v>
      </c>
      <c r="I53" s="55">
        <v>1.9732E-3</v>
      </c>
      <c r="K53" s="54">
        <v>5.5</v>
      </c>
      <c r="L53" s="55">
        <v>2.3844999999999999E-3</v>
      </c>
      <c r="N53" s="52" t="s">
        <v>309</v>
      </c>
      <c r="O53" s="31" t="s">
        <v>444</v>
      </c>
      <c r="P53" s="31" t="s">
        <v>445</v>
      </c>
      <c r="Q53" s="31" t="s">
        <v>371</v>
      </c>
      <c r="R53" s="31" t="s">
        <v>371</v>
      </c>
      <c r="S53" s="52" t="s">
        <v>326</v>
      </c>
      <c r="T53" s="52" t="s">
        <v>314</v>
      </c>
    </row>
    <row r="54" spans="2:20" ht="24.95" customHeight="1" x14ac:dyDescent="0.2">
      <c r="H54" s="54">
        <v>5.6</v>
      </c>
      <c r="I54" s="55">
        <v>2.0606000000000001E-3</v>
      </c>
      <c r="K54" s="54">
        <v>5.6</v>
      </c>
      <c r="L54" s="55">
        <v>2.4903999999999998E-3</v>
      </c>
      <c r="N54" s="52" t="s">
        <v>329</v>
      </c>
      <c r="O54" s="31" t="s">
        <v>328</v>
      </c>
      <c r="P54" s="31" t="s">
        <v>356</v>
      </c>
      <c r="Q54" s="3" t="s">
        <v>356</v>
      </c>
      <c r="R54" s="31" t="s">
        <v>356</v>
      </c>
      <c r="S54" s="52" t="s">
        <v>332</v>
      </c>
      <c r="T54" s="52" t="s">
        <v>328</v>
      </c>
    </row>
    <row r="55" spans="2:20" ht="24.95" customHeight="1" x14ac:dyDescent="0.2">
      <c r="H55" s="54">
        <v>5.7</v>
      </c>
      <c r="I55" s="55">
        <v>2.1508999999999999E-3</v>
      </c>
      <c r="K55" s="54">
        <v>5.7</v>
      </c>
      <c r="L55" s="55">
        <v>2.5998000000000002E-3</v>
      </c>
      <c r="N55" s="52" t="s">
        <v>309</v>
      </c>
      <c r="O55" s="31" t="s">
        <v>313</v>
      </c>
      <c r="P55" s="31" t="s">
        <v>376</v>
      </c>
      <c r="Q55" s="2" t="s">
        <v>376</v>
      </c>
      <c r="R55" s="31" t="s">
        <v>376</v>
      </c>
      <c r="S55" s="52" t="s">
        <v>313</v>
      </c>
      <c r="T55" s="52" t="s">
        <v>314</v>
      </c>
    </row>
    <row r="56" spans="2:20" ht="24.95" customHeight="1" x14ac:dyDescent="0.2">
      <c r="H56" s="54">
        <v>5.8</v>
      </c>
      <c r="I56" s="55">
        <v>2.2439999999999999E-3</v>
      </c>
      <c r="K56" s="54">
        <v>5.8</v>
      </c>
      <c r="L56" s="55">
        <v>2.7128E-3</v>
      </c>
      <c r="N56" s="52" t="s">
        <v>329</v>
      </c>
      <c r="O56" s="31" t="s">
        <v>446</v>
      </c>
      <c r="P56" s="31" t="s">
        <v>404</v>
      </c>
      <c r="Q56" s="31" t="s">
        <v>356</v>
      </c>
      <c r="R56" s="31" t="s">
        <v>404</v>
      </c>
      <c r="S56" s="52" t="s">
        <v>332</v>
      </c>
      <c r="T56" s="52" t="s">
        <v>328</v>
      </c>
    </row>
    <row r="57" spans="2:20" ht="24.95" customHeight="1" x14ac:dyDescent="0.2">
      <c r="H57" s="54">
        <v>5.9</v>
      </c>
      <c r="I57" s="55">
        <v>2.3402000000000002E-3</v>
      </c>
      <c r="K57" s="54">
        <v>5.9</v>
      </c>
      <c r="L57" s="55">
        <v>2.8295999999999998E-3</v>
      </c>
      <c r="N57" s="52" t="s">
        <v>329</v>
      </c>
      <c r="O57" s="31" t="s">
        <v>447</v>
      </c>
      <c r="P57" s="48" t="s">
        <v>448</v>
      </c>
      <c r="Q57" s="47" t="s">
        <v>356</v>
      </c>
      <c r="R57" s="47" t="s">
        <v>356</v>
      </c>
      <c r="S57" s="52" t="s">
        <v>332</v>
      </c>
      <c r="T57" s="52" t="s">
        <v>328</v>
      </c>
    </row>
    <row r="58" spans="2:20" ht="24.95" customHeight="1" x14ac:dyDescent="0.2">
      <c r="H58" s="54">
        <v>6</v>
      </c>
      <c r="I58" s="55">
        <v>2.4396000000000001E-3</v>
      </c>
      <c r="K58" s="54">
        <v>6</v>
      </c>
      <c r="L58" s="55">
        <v>2.9502E-3</v>
      </c>
      <c r="N58" s="52" t="s">
        <v>309</v>
      </c>
      <c r="O58" s="31" t="s">
        <v>449</v>
      </c>
      <c r="P58" s="31" t="s">
        <v>350</v>
      </c>
      <c r="Q58" s="31" t="s">
        <v>371</v>
      </c>
      <c r="R58" s="31" t="s">
        <v>371</v>
      </c>
      <c r="S58" s="52" t="s">
        <v>313</v>
      </c>
      <c r="T58" s="52" t="s">
        <v>314</v>
      </c>
    </row>
    <row r="59" spans="2:20" ht="24.95" customHeight="1" x14ac:dyDescent="0.2">
      <c r="H59" s="54">
        <v>6.1</v>
      </c>
      <c r="I59" s="55">
        <v>2.5420999999999998E-3</v>
      </c>
      <c r="K59" s="54">
        <v>6.1</v>
      </c>
      <c r="L59" s="55">
        <v>3.0747000000000001E-3</v>
      </c>
      <c r="N59" s="52" t="s">
        <v>329</v>
      </c>
      <c r="O59" s="31" t="s">
        <v>450</v>
      </c>
      <c r="P59" s="47" t="s">
        <v>383</v>
      </c>
      <c r="Q59" s="47" t="s">
        <v>356</v>
      </c>
      <c r="R59" s="47" t="s">
        <v>356</v>
      </c>
      <c r="S59" s="52" t="s">
        <v>332</v>
      </c>
      <c r="T59" s="52" t="s">
        <v>328</v>
      </c>
    </row>
    <row r="60" spans="2:20" ht="24.95" customHeight="1" x14ac:dyDescent="0.2">
      <c r="H60" s="54">
        <v>6.2</v>
      </c>
      <c r="I60" s="55">
        <v>2.6480000000000002E-3</v>
      </c>
      <c r="K60" s="54">
        <v>6.2</v>
      </c>
      <c r="L60" s="55">
        <v>3.2033999999999999E-3</v>
      </c>
      <c r="N60" s="52" t="s">
        <v>329</v>
      </c>
      <c r="O60" s="31" t="s">
        <v>451</v>
      </c>
      <c r="P60" s="31" t="s">
        <v>452</v>
      </c>
      <c r="Q60" s="31" t="s">
        <v>366</v>
      </c>
      <c r="R60" s="31" t="s">
        <v>366</v>
      </c>
      <c r="S60" s="52" t="s">
        <v>332</v>
      </c>
      <c r="T60" s="52" t="s">
        <v>342</v>
      </c>
    </row>
    <row r="61" spans="2:20" ht="24.95" customHeight="1" x14ac:dyDescent="0.2">
      <c r="H61" s="54">
        <v>6.3</v>
      </c>
      <c r="I61" s="55">
        <v>2.7574000000000001E-3</v>
      </c>
      <c r="K61" s="54">
        <v>6.3</v>
      </c>
      <c r="L61" s="55">
        <v>3.3362999999999999E-3</v>
      </c>
      <c r="N61" s="52" t="s">
        <v>329</v>
      </c>
      <c r="O61" s="31" t="s">
        <v>453</v>
      </c>
      <c r="P61" s="48" t="s">
        <v>454</v>
      </c>
      <c r="Q61" s="48" t="s">
        <v>384</v>
      </c>
      <c r="R61" s="48" t="s">
        <v>384</v>
      </c>
      <c r="S61" s="52" t="s">
        <v>353</v>
      </c>
      <c r="T61" s="52" t="s">
        <v>322</v>
      </c>
    </row>
    <row r="62" spans="2:20" ht="24.95" customHeight="1" x14ac:dyDescent="0.2">
      <c r="H62" s="54">
        <v>6.4</v>
      </c>
      <c r="I62" s="55">
        <v>2.8703000000000001E-3</v>
      </c>
      <c r="K62" s="54">
        <v>6.4</v>
      </c>
      <c r="L62" s="55">
        <v>3.4737000000000001E-3</v>
      </c>
      <c r="N62" s="52" t="s">
        <v>309</v>
      </c>
      <c r="O62" s="31" t="s">
        <v>455</v>
      </c>
      <c r="P62" s="31" t="s">
        <v>456</v>
      </c>
      <c r="Q62" s="31" t="s">
        <v>376</v>
      </c>
      <c r="R62" s="31" t="s">
        <v>376</v>
      </c>
      <c r="S62" s="52" t="s">
        <v>313</v>
      </c>
      <c r="T62" s="52" t="s">
        <v>314</v>
      </c>
    </row>
    <row r="63" spans="2:20" ht="24.95" customHeight="1" x14ac:dyDescent="0.2">
      <c r="H63" s="54">
        <v>6.5</v>
      </c>
      <c r="I63" s="55">
        <v>2.9870000000000001E-3</v>
      </c>
      <c r="K63" s="54">
        <v>6.5</v>
      </c>
      <c r="L63" s="55">
        <v>3.6156999999999999E-3</v>
      </c>
      <c r="N63" s="52" t="s">
        <v>329</v>
      </c>
      <c r="O63" s="31" t="s">
        <v>457</v>
      </c>
      <c r="P63" s="48" t="s">
        <v>458</v>
      </c>
      <c r="Q63" s="48" t="s">
        <v>384</v>
      </c>
      <c r="R63" s="48" t="s">
        <v>330</v>
      </c>
      <c r="S63" s="52" t="s">
        <v>321</v>
      </c>
      <c r="T63" s="52" t="s">
        <v>342</v>
      </c>
    </row>
    <row r="64" spans="2:20" ht="24.95" customHeight="1" x14ac:dyDescent="0.2">
      <c r="H64" s="54">
        <v>6.6</v>
      </c>
      <c r="I64" s="55">
        <v>3.1075999999999999E-3</v>
      </c>
      <c r="K64" s="54">
        <v>6.6</v>
      </c>
      <c r="L64" s="55">
        <v>3.7624999999999998E-3</v>
      </c>
      <c r="N64" s="52" t="s">
        <v>309</v>
      </c>
      <c r="O64" s="31" t="s">
        <v>405</v>
      </c>
      <c r="P64" s="31" t="s">
        <v>325</v>
      </c>
      <c r="Q64" s="2" t="s">
        <v>325</v>
      </c>
      <c r="R64" s="31" t="s">
        <v>325</v>
      </c>
      <c r="S64" s="52" t="s">
        <v>313</v>
      </c>
      <c r="T64" s="52" t="s">
        <v>314</v>
      </c>
    </row>
    <row r="65" spans="8:20" ht="24.95" customHeight="1" x14ac:dyDescent="0.2">
      <c r="H65" s="54">
        <v>6.7</v>
      </c>
      <c r="I65" s="55">
        <v>3.2320999999999999E-3</v>
      </c>
      <c r="K65" s="54">
        <v>6.7</v>
      </c>
      <c r="L65" s="55">
        <v>3.9142999999999999E-3</v>
      </c>
      <c r="N65" s="52" t="s">
        <v>309</v>
      </c>
      <c r="O65" s="31" t="s">
        <v>459</v>
      </c>
      <c r="P65" s="50" t="s">
        <v>427</v>
      </c>
      <c r="Q65" s="31" t="s">
        <v>320</v>
      </c>
      <c r="R65" s="31" t="s">
        <v>427</v>
      </c>
      <c r="S65" s="52" t="s">
        <v>313</v>
      </c>
      <c r="T65" s="52" t="s">
        <v>314</v>
      </c>
    </row>
    <row r="66" spans="8:20" ht="24.95" customHeight="1" x14ac:dyDescent="0.2">
      <c r="H66" s="54">
        <v>6.8</v>
      </c>
      <c r="I66" s="55">
        <v>3.3608000000000002E-3</v>
      </c>
      <c r="K66" s="54">
        <v>6.8</v>
      </c>
      <c r="L66" s="55">
        <v>4.0711999999999996E-3</v>
      </c>
      <c r="N66" s="52" t="s">
        <v>309</v>
      </c>
      <c r="O66" s="31" t="s">
        <v>460</v>
      </c>
      <c r="P66" s="31" t="s">
        <v>461</v>
      </c>
      <c r="Q66" s="31" t="s">
        <v>312</v>
      </c>
      <c r="R66" s="31" t="s">
        <v>311</v>
      </c>
      <c r="S66" s="52" t="s">
        <v>313</v>
      </c>
      <c r="T66" s="52" t="s">
        <v>314</v>
      </c>
    </row>
    <row r="67" spans="8:20" ht="24.95" customHeight="1" x14ac:dyDescent="0.2">
      <c r="H67" s="54">
        <v>6.9</v>
      </c>
      <c r="I67" s="55">
        <v>3.4938999999999999E-3</v>
      </c>
      <c r="K67" s="54">
        <v>6.9</v>
      </c>
      <c r="L67" s="55">
        <v>4.2335999999999997E-3</v>
      </c>
      <c r="N67" s="52" t="s">
        <v>309</v>
      </c>
      <c r="O67" s="31" t="s">
        <v>412</v>
      </c>
      <c r="P67" s="31" t="s">
        <v>413</v>
      </c>
      <c r="Q67" s="31" t="s">
        <v>320</v>
      </c>
      <c r="R67" s="31" t="s">
        <v>413</v>
      </c>
      <c r="S67" s="52" t="s">
        <v>313</v>
      </c>
      <c r="T67" s="52" t="s">
        <v>314</v>
      </c>
    </row>
    <row r="68" spans="8:20" ht="24.95" customHeight="1" x14ac:dyDescent="0.2">
      <c r="H68" s="54">
        <v>7</v>
      </c>
      <c r="I68" s="55">
        <v>3.6315000000000002E-3</v>
      </c>
      <c r="K68" s="54">
        <v>7</v>
      </c>
      <c r="L68" s="55">
        <v>4.4015E-3</v>
      </c>
      <c r="N68" s="52" t="s">
        <v>309</v>
      </c>
      <c r="O68" s="51" t="s">
        <v>462</v>
      </c>
      <c r="P68" s="31" t="s">
        <v>463</v>
      </c>
      <c r="Q68" s="31" t="s">
        <v>320</v>
      </c>
      <c r="R68" s="31" t="s">
        <v>427</v>
      </c>
      <c r="S68" s="52" t="s">
        <v>313</v>
      </c>
      <c r="T68" s="52" t="s">
        <v>314</v>
      </c>
    </row>
    <row r="69" spans="8:20" ht="24.95" customHeight="1" x14ac:dyDescent="0.2">
      <c r="H69" s="54">
        <v>7.1</v>
      </c>
      <c r="I69" s="55">
        <v>3.7737000000000001E-3</v>
      </c>
      <c r="K69" s="54">
        <v>7.1</v>
      </c>
      <c r="L69" s="55">
        <v>4.5753E-3</v>
      </c>
      <c r="N69" s="52" t="s">
        <v>315</v>
      </c>
      <c r="O69" s="31" t="s">
        <v>464</v>
      </c>
      <c r="P69" s="47" t="s">
        <v>350</v>
      </c>
      <c r="Q69" s="47" t="s">
        <v>312</v>
      </c>
      <c r="R69" s="47" t="s">
        <v>371</v>
      </c>
      <c r="S69" s="52" t="s">
        <v>313</v>
      </c>
      <c r="T69" s="52" t="s">
        <v>314</v>
      </c>
    </row>
    <row r="70" spans="8:20" ht="24.95" customHeight="1" x14ac:dyDescent="0.2">
      <c r="H70" s="54">
        <v>7.2</v>
      </c>
      <c r="I70" s="55">
        <v>3.9208999999999997E-3</v>
      </c>
      <c r="K70" s="54">
        <v>7.2</v>
      </c>
      <c r="L70" s="55">
        <v>4.7552000000000002E-3</v>
      </c>
      <c r="N70" s="52" t="s">
        <v>329</v>
      </c>
      <c r="O70" s="31" t="s">
        <v>353</v>
      </c>
      <c r="P70" s="31" t="s">
        <v>384</v>
      </c>
      <c r="Q70" s="3" t="s">
        <v>384</v>
      </c>
      <c r="R70" s="31" t="s">
        <v>384</v>
      </c>
      <c r="S70" s="52" t="s">
        <v>353</v>
      </c>
      <c r="T70" s="52" t="s">
        <v>322</v>
      </c>
    </row>
    <row r="71" spans="8:20" ht="24.95" customHeight="1" x14ac:dyDescent="0.2">
      <c r="H71" s="54">
        <v>7.3</v>
      </c>
      <c r="I71" s="55">
        <v>4.0730999999999996E-3</v>
      </c>
      <c r="K71" s="54">
        <v>7.3</v>
      </c>
      <c r="L71" s="55">
        <v>4.9414999999999997E-3</v>
      </c>
      <c r="N71" s="52" t="s">
        <v>309</v>
      </c>
      <c r="O71" s="31" t="s">
        <v>465</v>
      </c>
      <c r="P71" s="31" t="s">
        <v>466</v>
      </c>
      <c r="Q71" s="31" t="s">
        <v>376</v>
      </c>
      <c r="R71" s="31" t="s">
        <v>376</v>
      </c>
      <c r="S71" s="52" t="s">
        <v>313</v>
      </c>
      <c r="T71" s="52" t="s">
        <v>314</v>
      </c>
    </row>
    <row r="72" spans="8:20" ht="24.95" customHeight="1" x14ac:dyDescent="0.2">
      <c r="H72" s="54">
        <v>7.4</v>
      </c>
      <c r="I72" s="55">
        <v>4.2307000000000004E-3</v>
      </c>
      <c r="K72" s="54">
        <v>7.4</v>
      </c>
      <c r="L72" s="55">
        <v>5.1343999999999999E-3</v>
      </c>
      <c r="N72" s="52" t="s">
        <v>329</v>
      </c>
      <c r="O72" s="31" t="s">
        <v>467</v>
      </c>
      <c r="P72" s="47" t="s">
        <v>452</v>
      </c>
      <c r="Q72" s="47" t="s">
        <v>366</v>
      </c>
      <c r="R72" s="47" t="s">
        <v>366</v>
      </c>
      <c r="S72" s="52" t="s">
        <v>332</v>
      </c>
      <c r="T72" s="52" t="s">
        <v>408</v>
      </c>
    </row>
    <row r="73" spans="8:20" ht="24.95" customHeight="1" x14ac:dyDescent="0.2">
      <c r="H73" s="54">
        <v>7.5</v>
      </c>
      <c r="I73" s="55">
        <v>4.3939000000000001E-3</v>
      </c>
      <c r="K73" s="54">
        <v>7.5</v>
      </c>
      <c r="L73" s="55">
        <v>5.3343000000000002E-3</v>
      </c>
      <c r="N73" s="52" t="s">
        <v>309</v>
      </c>
      <c r="O73" s="31" t="s">
        <v>468</v>
      </c>
      <c r="P73" s="31" t="s">
        <v>469</v>
      </c>
      <c r="Q73" s="31" t="s">
        <v>312</v>
      </c>
      <c r="R73" s="31" t="s">
        <v>311</v>
      </c>
      <c r="S73" s="52" t="s">
        <v>313</v>
      </c>
      <c r="T73" s="52" t="s">
        <v>314</v>
      </c>
    </row>
    <row r="74" spans="8:20" ht="24.95" customHeight="1" x14ac:dyDescent="0.2">
      <c r="H74" s="54">
        <v>7.6</v>
      </c>
      <c r="I74" s="55">
        <v>4.5627999999999997E-3</v>
      </c>
      <c r="K74" s="54">
        <v>7.6</v>
      </c>
      <c r="L74" s="55">
        <v>5.5415000000000004E-3</v>
      </c>
      <c r="N74" s="52" t="s">
        <v>329</v>
      </c>
      <c r="O74" s="31" t="s">
        <v>336</v>
      </c>
      <c r="P74" s="31" t="s">
        <v>387</v>
      </c>
      <c r="Q74" s="3" t="s">
        <v>387</v>
      </c>
      <c r="R74" s="31" t="s">
        <v>387</v>
      </c>
      <c r="S74" s="52" t="s">
        <v>332</v>
      </c>
      <c r="T74" s="52" t="s">
        <v>336</v>
      </c>
    </row>
    <row r="75" spans="8:20" ht="24.95" customHeight="1" x14ac:dyDescent="0.2">
      <c r="H75" s="54">
        <v>7.7</v>
      </c>
      <c r="I75" s="55">
        <v>4.7378000000000003E-3</v>
      </c>
      <c r="K75" s="54">
        <v>7.7</v>
      </c>
      <c r="L75" s="55">
        <v>5.7564000000000001E-3</v>
      </c>
      <c r="N75" s="52" t="s">
        <v>309</v>
      </c>
      <c r="O75" s="31" t="s">
        <v>470</v>
      </c>
      <c r="P75" s="31" t="s">
        <v>471</v>
      </c>
      <c r="Q75" s="31" t="s">
        <v>371</v>
      </c>
      <c r="R75" s="31" t="s">
        <v>372</v>
      </c>
      <c r="S75" s="52" t="s">
        <v>313</v>
      </c>
      <c r="T75" s="52" t="s">
        <v>314</v>
      </c>
    </row>
    <row r="76" spans="8:20" ht="24.95" customHeight="1" x14ac:dyDescent="0.2">
      <c r="H76" s="54">
        <v>7.8</v>
      </c>
      <c r="I76" s="55">
        <v>4.9192000000000003E-3</v>
      </c>
      <c r="K76" s="54">
        <v>7.8</v>
      </c>
      <c r="L76" s="55">
        <v>5.9791999999999996E-3</v>
      </c>
      <c r="N76" s="52" t="s">
        <v>309</v>
      </c>
      <c r="O76" s="31" t="s">
        <v>472</v>
      </c>
      <c r="P76" s="31" t="s">
        <v>473</v>
      </c>
      <c r="Q76" s="31" t="s">
        <v>346</v>
      </c>
      <c r="R76" s="31" t="s">
        <v>346</v>
      </c>
      <c r="S76" s="52" t="s">
        <v>313</v>
      </c>
      <c r="T76" s="52" t="s">
        <v>314</v>
      </c>
    </row>
    <row r="77" spans="8:20" ht="24.95" customHeight="1" x14ac:dyDescent="0.2">
      <c r="H77" s="54">
        <v>7.9</v>
      </c>
      <c r="I77" s="55">
        <v>5.1072000000000001E-3</v>
      </c>
      <c r="K77" s="54">
        <v>7.9</v>
      </c>
      <c r="L77" s="55">
        <v>6.2104999999999999E-3</v>
      </c>
      <c r="N77" s="52" t="s">
        <v>309</v>
      </c>
      <c r="O77" s="31" t="s">
        <v>415</v>
      </c>
      <c r="P77" s="31" t="s">
        <v>416</v>
      </c>
      <c r="Q77" s="31" t="s">
        <v>320</v>
      </c>
      <c r="R77" s="31" t="s">
        <v>416</v>
      </c>
      <c r="S77" s="52" t="s">
        <v>326</v>
      </c>
      <c r="T77" s="52" t="s">
        <v>314</v>
      </c>
    </row>
    <row r="78" spans="8:20" ht="24.95" customHeight="1" x14ac:dyDescent="0.2">
      <c r="H78" s="54">
        <v>8</v>
      </c>
      <c r="I78" s="55">
        <v>5.3023000000000002E-3</v>
      </c>
      <c r="K78" s="54">
        <v>8</v>
      </c>
      <c r="L78" s="55">
        <v>6.4504999999999996E-3</v>
      </c>
      <c r="N78" s="52" t="s">
        <v>309</v>
      </c>
      <c r="O78" s="31" t="s">
        <v>419</v>
      </c>
      <c r="P78" s="31" t="s">
        <v>371</v>
      </c>
      <c r="Q78" s="2" t="s">
        <v>371</v>
      </c>
      <c r="R78" s="31" t="s">
        <v>371</v>
      </c>
      <c r="S78" s="52" t="s">
        <v>326</v>
      </c>
      <c r="T78" s="52" t="s">
        <v>314</v>
      </c>
    </row>
    <row r="79" spans="8:20" ht="24.95" customHeight="1" x14ac:dyDescent="0.2">
      <c r="H79" s="54">
        <v>8.1</v>
      </c>
      <c r="I79" s="55">
        <v>5.5046000000000001E-3</v>
      </c>
      <c r="K79" s="54">
        <v>8.1</v>
      </c>
      <c r="L79" s="55">
        <v>6.6999E-3</v>
      </c>
      <c r="N79" s="52" t="s">
        <v>315</v>
      </c>
      <c r="O79" s="31" t="s">
        <v>474</v>
      </c>
      <c r="P79" s="47" t="s">
        <v>475</v>
      </c>
      <c r="Q79" s="47" t="s">
        <v>376</v>
      </c>
      <c r="R79" s="47" t="s">
        <v>413</v>
      </c>
      <c r="S79" s="52" t="s">
        <v>313</v>
      </c>
      <c r="T79" s="52" t="s">
        <v>314</v>
      </c>
    </row>
    <row r="80" spans="8:20" ht="24.95" customHeight="1" x14ac:dyDescent="0.2">
      <c r="H80" s="54">
        <v>8.1999999999999993</v>
      </c>
      <c r="I80" s="55">
        <v>5.7146999999999996E-3</v>
      </c>
      <c r="K80" s="54">
        <v>8.1999999999999993</v>
      </c>
      <c r="L80" s="55">
        <v>6.9588999999999996E-3</v>
      </c>
      <c r="N80" s="52" t="s">
        <v>329</v>
      </c>
      <c r="O80" s="31" t="s">
        <v>476</v>
      </c>
      <c r="P80" s="31" t="s">
        <v>477</v>
      </c>
      <c r="Q80" s="31" t="s">
        <v>351</v>
      </c>
      <c r="R80" s="31" t="s">
        <v>351</v>
      </c>
      <c r="S80" s="52" t="s">
        <v>332</v>
      </c>
      <c r="T80" s="52" t="s">
        <v>322</v>
      </c>
    </row>
    <row r="81" spans="8:20" ht="24.95" customHeight="1" x14ac:dyDescent="0.2">
      <c r="H81" s="54">
        <v>8.3000000000000007</v>
      </c>
      <c r="I81" s="55">
        <v>5.9328000000000002E-3</v>
      </c>
      <c r="K81" s="54">
        <v>8.3000000000000007</v>
      </c>
      <c r="L81" s="55">
        <v>7.2283E-3</v>
      </c>
      <c r="N81" s="52" t="s">
        <v>329</v>
      </c>
      <c r="O81" s="31" t="s">
        <v>425</v>
      </c>
      <c r="P81" s="31" t="s">
        <v>392</v>
      </c>
      <c r="Q81" s="3" t="s">
        <v>392</v>
      </c>
      <c r="R81" s="31" t="s">
        <v>392</v>
      </c>
      <c r="S81" s="52" t="s">
        <v>332</v>
      </c>
      <c r="T81" s="52" t="s">
        <v>322</v>
      </c>
    </row>
    <row r="82" spans="8:20" ht="24.95" customHeight="1" x14ac:dyDescent="0.2">
      <c r="H82" s="54">
        <v>8.4</v>
      </c>
      <c r="I82" s="55">
        <v>6.1593999999999998E-3</v>
      </c>
      <c r="K82" s="54">
        <v>8.4</v>
      </c>
      <c r="L82" s="55">
        <v>7.5085000000000004E-3</v>
      </c>
      <c r="N82" s="52" t="s">
        <v>329</v>
      </c>
      <c r="O82" s="31" t="s">
        <v>408</v>
      </c>
      <c r="P82" s="31" t="s">
        <v>409</v>
      </c>
      <c r="Q82" s="3" t="s">
        <v>409</v>
      </c>
      <c r="R82" s="31" t="s">
        <v>409</v>
      </c>
      <c r="S82" s="52" t="s">
        <v>332</v>
      </c>
      <c r="T82" s="52" t="s">
        <v>342</v>
      </c>
    </row>
    <row r="83" spans="8:20" ht="24.95" customHeight="1" x14ac:dyDescent="0.2">
      <c r="H83" s="54">
        <v>8.5</v>
      </c>
      <c r="I83" s="55">
        <v>6.3950999999999999E-3</v>
      </c>
      <c r="K83" s="54">
        <v>8.5</v>
      </c>
      <c r="L83" s="55">
        <v>7.8002000000000002E-3</v>
      </c>
      <c r="N83" s="52" t="s">
        <v>329</v>
      </c>
      <c r="O83" s="31" t="s">
        <v>478</v>
      </c>
      <c r="P83" s="47" t="s">
        <v>454</v>
      </c>
      <c r="Q83" s="47" t="s">
        <v>330</v>
      </c>
      <c r="R83" s="47" t="s">
        <v>384</v>
      </c>
      <c r="S83" s="52" t="s">
        <v>353</v>
      </c>
      <c r="T83" s="52" t="s">
        <v>322</v>
      </c>
    </row>
    <row r="84" spans="8:20" ht="24.95" customHeight="1" x14ac:dyDescent="0.2">
      <c r="H84" s="54">
        <v>8.6</v>
      </c>
      <c r="I84" s="55">
        <v>6.6401000000000003E-3</v>
      </c>
      <c r="K84" s="54">
        <v>8.6</v>
      </c>
      <c r="L84" s="55">
        <v>8.1039000000000007E-3</v>
      </c>
      <c r="N84" s="52" t="s">
        <v>329</v>
      </c>
      <c r="O84" s="31" t="s">
        <v>421</v>
      </c>
      <c r="P84" s="31" t="s">
        <v>422</v>
      </c>
      <c r="Q84" s="31" t="s">
        <v>384</v>
      </c>
      <c r="R84" s="31" t="s">
        <v>422</v>
      </c>
      <c r="S84" s="52" t="s">
        <v>321</v>
      </c>
      <c r="T84" s="52" t="s">
        <v>342</v>
      </c>
    </row>
    <row r="85" spans="8:20" ht="24.95" customHeight="1" x14ac:dyDescent="0.2">
      <c r="H85" s="54">
        <v>8.6999999999999993</v>
      </c>
      <c r="I85" s="55">
        <v>6.8951999999999998E-3</v>
      </c>
      <c r="K85" s="54">
        <v>8.6999999999999993</v>
      </c>
      <c r="L85" s="55">
        <v>8.4203999999999998E-3</v>
      </c>
      <c r="N85" s="52" t="s">
        <v>329</v>
      </c>
      <c r="O85" s="31" t="s">
        <v>479</v>
      </c>
      <c r="P85" s="47" t="s">
        <v>355</v>
      </c>
      <c r="Q85" s="47" t="s">
        <v>356</v>
      </c>
      <c r="R85" s="47" t="s">
        <v>356</v>
      </c>
      <c r="S85" s="52" t="s">
        <v>332</v>
      </c>
      <c r="T85" s="52" t="s">
        <v>328</v>
      </c>
    </row>
    <row r="86" spans="8:20" ht="24.95" customHeight="1" x14ac:dyDescent="0.2">
      <c r="H86" s="54">
        <v>8.8000000000000007</v>
      </c>
      <c r="I86" s="55">
        <v>7.1608000000000002E-3</v>
      </c>
      <c r="K86" s="54">
        <v>8.8000000000000007</v>
      </c>
      <c r="L86" s="55">
        <v>8.7504000000000002E-3</v>
      </c>
      <c r="N86" s="52" t="s">
        <v>315</v>
      </c>
      <c r="O86" s="31" t="s">
        <v>480</v>
      </c>
      <c r="P86" s="47" t="s">
        <v>481</v>
      </c>
      <c r="Q86" s="47" t="s">
        <v>312</v>
      </c>
      <c r="R86" s="47" t="s">
        <v>376</v>
      </c>
      <c r="S86" s="52" t="s">
        <v>313</v>
      </c>
      <c r="T86" s="52" t="s">
        <v>314</v>
      </c>
    </row>
    <row r="87" spans="8:20" ht="24.95" customHeight="1" x14ac:dyDescent="0.2">
      <c r="H87" s="54">
        <v>8.9</v>
      </c>
      <c r="I87" s="55">
        <v>7.4374999999999997E-3</v>
      </c>
      <c r="K87" s="54">
        <v>8.9</v>
      </c>
      <c r="L87" s="55">
        <v>9.0948000000000001E-3</v>
      </c>
      <c r="N87" s="52" t="s">
        <v>309</v>
      </c>
      <c r="O87" s="31" t="s">
        <v>482</v>
      </c>
      <c r="P87" s="31" t="s">
        <v>339</v>
      </c>
      <c r="Q87" s="31" t="s">
        <v>312</v>
      </c>
      <c r="R87" s="31" t="s">
        <v>339</v>
      </c>
      <c r="S87" s="52" t="s">
        <v>313</v>
      </c>
      <c r="T87" s="52" t="s">
        <v>314</v>
      </c>
    </row>
    <row r="88" spans="8:20" ht="24.95" customHeight="1" x14ac:dyDescent="0.2">
      <c r="H88" s="54">
        <v>9</v>
      </c>
      <c r="I88" s="55">
        <v>7.7260000000000002E-3</v>
      </c>
      <c r="K88" s="54">
        <v>9</v>
      </c>
      <c r="L88" s="55">
        <v>9.4544E-3</v>
      </c>
      <c r="N88" s="52" t="s">
        <v>315</v>
      </c>
      <c r="O88" s="31" t="s">
        <v>483</v>
      </c>
      <c r="P88" s="47" t="s">
        <v>484</v>
      </c>
      <c r="Q88" s="47" t="s">
        <v>376</v>
      </c>
      <c r="R88" s="47" t="s">
        <v>376</v>
      </c>
      <c r="S88" s="52" t="s">
        <v>313</v>
      </c>
      <c r="T88" s="52" t="s">
        <v>314</v>
      </c>
    </row>
    <row r="89" spans="8:20" ht="24.95" customHeight="1" x14ac:dyDescent="0.2">
      <c r="H89" s="54">
        <v>9.1</v>
      </c>
      <c r="I89" s="55">
        <v>8.0271000000000006E-3</v>
      </c>
      <c r="K89" s="54">
        <v>9.1</v>
      </c>
      <c r="L89" s="55">
        <v>9.8300999999999996E-3</v>
      </c>
      <c r="N89" s="52" t="s">
        <v>309</v>
      </c>
      <c r="O89" s="31" t="s">
        <v>430</v>
      </c>
      <c r="P89" s="31" t="s">
        <v>431</v>
      </c>
      <c r="Q89" s="31" t="s">
        <v>346</v>
      </c>
      <c r="R89" s="31" t="s">
        <v>431</v>
      </c>
      <c r="S89" s="52" t="s">
        <v>313</v>
      </c>
      <c r="T89" s="52" t="s">
        <v>314</v>
      </c>
    </row>
    <row r="90" spans="8:20" ht="24.95" customHeight="1" x14ac:dyDescent="0.2">
      <c r="H90" s="54">
        <v>9.1999999999999993</v>
      </c>
      <c r="I90" s="55">
        <v>8.3414000000000006E-3</v>
      </c>
      <c r="K90" s="54">
        <v>9.1999999999999993</v>
      </c>
      <c r="L90" s="55">
        <v>1.0223100000000001E-2</v>
      </c>
      <c r="N90" s="52" t="s">
        <v>329</v>
      </c>
      <c r="O90" s="31" t="s">
        <v>485</v>
      </c>
      <c r="P90" s="48" t="s">
        <v>486</v>
      </c>
      <c r="Q90" s="48" t="s">
        <v>356</v>
      </c>
      <c r="R90" s="48" t="s">
        <v>376</v>
      </c>
      <c r="S90" s="52" t="s">
        <v>332</v>
      </c>
      <c r="T90" s="52" t="s">
        <v>342</v>
      </c>
    </row>
    <row r="91" spans="8:20" ht="24.95" customHeight="1" x14ac:dyDescent="0.2">
      <c r="H91" s="54">
        <v>9.3000000000000007</v>
      </c>
      <c r="I91" s="55">
        <v>8.6698999999999995E-3</v>
      </c>
      <c r="K91" s="54">
        <v>9.3000000000000007</v>
      </c>
      <c r="L91" s="55">
        <v>1.06345E-2</v>
      </c>
      <c r="O91" s="7"/>
    </row>
    <row r="92" spans="8:20" ht="24.95" customHeight="1" x14ac:dyDescent="0.2">
      <c r="H92" s="54">
        <v>9.4</v>
      </c>
      <c r="I92" s="55">
        <v>9.0133999999999995E-3</v>
      </c>
      <c r="K92" s="54">
        <v>9.4</v>
      </c>
      <c r="L92" s="55">
        <v>1.1065500000000001E-2</v>
      </c>
    </row>
    <row r="93" spans="8:20" ht="24.95" customHeight="1" x14ac:dyDescent="0.2">
      <c r="H93" s="54">
        <v>9.5</v>
      </c>
      <c r="I93" s="55">
        <v>9.3729999999999994E-3</v>
      </c>
      <c r="K93" s="54">
        <v>9.5</v>
      </c>
      <c r="L93" s="55">
        <v>1.1517400000000001E-2</v>
      </c>
    </row>
    <row r="94" spans="8:20" ht="24.95" customHeight="1" x14ac:dyDescent="0.2">
      <c r="H94" s="54">
        <v>9.6</v>
      </c>
      <c r="I94" s="55">
        <v>9.7496000000000006E-3</v>
      </c>
      <c r="K94" s="54">
        <v>9.6</v>
      </c>
      <c r="L94" s="55">
        <v>1.1991699999999999E-2</v>
      </c>
    </row>
    <row r="95" spans="8:20" ht="24.95" customHeight="1" x14ac:dyDescent="0.2">
      <c r="H95" s="54">
        <v>9.6999999999999993</v>
      </c>
      <c r="I95" s="55">
        <v>1.0144500000000001E-2</v>
      </c>
      <c r="K95" s="54">
        <v>9.6999999999999993</v>
      </c>
      <c r="L95" s="55">
        <v>1.2489999999999999E-2</v>
      </c>
    </row>
    <row r="96" spans="8:20" ht="24.95" customHeight="1" x14ac:dyDescent="0.2">
      <c r="H96" s="54">
        <v>9.8000000000000007</v>
      </c>
      <c r="I96" s="55">
        <v>1.0559000000000001E-2</v>
      </c>
      <c r="K96" s="54">
        <v>9.8000000000000007</v>
      </c>
      <c r="L96" s="55">
        <v>1.30142E-2</v>
      </c>
    </row>
    <row r="97" spans="8:12" ht="24.95" customHeight="1" x14ac:dyDescent="0.2">
      <c r="H97" s="54">
        <v>9.9</v>
      </c>
      <c r="I97" s="55">
        <v>1.0994500000000001E-2</v>
      </c>
      <c r="K97" s="54">
        <v>9.9</v>
      </c>
      <c r="L97" s="55">
        <v>1.35662E-2</v>
      </c>
    </row>
    <row r="98" spans="8:12" ht="24.95" customHeight="1" x14ac:dyDescent="0.2">
      <c r="H98" s="54">
        <v>10</v>
      </c>
      <c r="I98" s="55">
        <v>1.1452499999999999E-2</v>
      </c>
      <c r="K98" s="54">
        <v>10</v>
      </c>
      <c r="L98" s="55">
        <v>1.41482E-2</v>
      </c>
    </row>
    <row r="99" spans="8:12" ht="24.95" customHeight="1" x14ac:dyDescent="0.2"/>
  </sheetData>
  <sheetProtection algorithmName="SHA-512" hashValue="w9KkNP2G0l6k4OkME/uS3koiDrxRGn/sq/Sr+3wGrihB61UbEXmxacy75nab62/Uu/UI8tWYMpS5By9KSIDv0A==" saltValue="awN/5CDo5NS4XWFUrO1JQw==" spinCount="100000" sheet="1" objects="1" scenarios="1"/>
  <autoFilter ref="N3:T90" xr:uid="{00000000-0009-0000-0000-000009000000}">
    <sortState xmlns:xlrd2="http://schemas.microsoft.com/office/spreadsheetml/2017/richdata2" ref="N4:T90">
      <sortCondition ref="O4:O90"/>
    </sortState>
  </autoFilter>
  <sortState xmlns:xlrd2="http://schemas.microsoft.com/office/spreadsheetml/2017/richdata2" ref="AF4:AH38">
    <sortCondition ref="AG4:AG38"/>
  </sortState>
  <mergeCells count="18">
    <mergeCell ref="B2:C2"/>
    <mergeCell ref="E2:F2"/>
    <mergeCell ref="H2:I2"/>
    <mergeCell ref="K2:L2"/>
    <mergeCell ref="AC1:AD1"/>
    <mergeCell ref="AN1:AP1"/>
    <mergeCell ref="AR1:AS1"/>
    <mergeCell ref="AU1:AW1"/>
    <mergeCell ref="V2:AA2"/>
    <mergeCell ref="V1:AA1"/>
    <mergeCell ref="AC2:AD2"/>
    <mergeCell ref="AJ2:AL2"/>
    <mergeCell ref="AF1:AH1"/>
    <mergeCell ref="AJ1:AL1"/>
    <mergeCell ref="AN2:AP2"/>
    <mergeCell ref="AR2:AS2"/>
    <mergeCell ref="AU2:AW2"/>
    <mergeCell ref="AF2:AH2"/>
  </mergeCells>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9BC86-5E80-461E-8A1D-5D1C33AEEF37}">
  <sheetPr>
    <tabColor rgb="FFC5D9F1"/>
  </sheetPr>
  <dimension ref="A1:A5"/>
  <sheetViews>
    <sheetView workbookViewId="0">
      <selection activeCell="X69" sqref="X69"/>
    </sheetView>
  </sheetViews>
  <sheetFormatPr defaultColWidth="10.5703125" defaultRowHeight="15" x14ac:dyDescent="0.2"/>
  <cols>
    <col min="1" max="1" width="93" style="361" customWidth="1"/>
    <col min="2" max="16384" width="10.5703125" style="361"/>
  </cols>
  <sheetData>
    <row r="1" spans="1:1" ht="15.75" x14ac:dyDescent="0.25">
      <c r="A1" s="360" t="s">
        <v>487</v>
      </c>
    </row>
    <row r="2" spans="1:1" x14ac:dyDescent="0.2">
      <c r="A2" s="362"/>
    </row>
    <row r="3" spans="1:1" ht="60" x14ac:dyDescent="0.2">
      <c r="A3" s="362" t="s">
        <v>488</v>
      </c>
    </row>
    <row r="4" spans="1:1" x14ac:dyDescent="0.2">
      <c r="A4" s="362"/>
    </row>
    <row r="5" spans="1:1" ht="75" x14ac:dyDescent="0.2">
      <c r="A5" s="363" t="s">
        <v>489</v>
      </c>
    </row>
  </sheetData>
  <sheetProtection algorithmName="SHA-512" hashValue="igSxYaWnjgB75YsLKppopcedPiCWtOLXGD2OhOPshp6cIEjX0Kbvf+ObNxtOK4LBp2gNUnbc+GbfJI446NUcXA==" saltValue="LlJShiquTScHntbyGnPHAw==" spinCount="100000" sheet="1" objects="1" scenarios="1"/>
  <pageMargins left="0.75" right="0.75" top="1" bottom="1" header="0.5" footer="0.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D6F32-D4D9-4EFD-98B2-43EB0B2BA80A}">
  <sheetPr>
    <tabColor rgb="FFC5D9F1"/>
  </sheetPr>
  <dimension ref="A1:D3"/>
  <sheetViews>
    <sheetView workbookViewId="0">
      <selection activeCell="A8" sqref="A8"/>
    </sheetView>
  </sheetViews>
  <sheetFormatPr defaultRowHeight="12.75" x14ac:dyDescent="0.2"/>
  <cols>
    <col min="1" max="1" width="16" style="374" customWidth="1"/>
    <col min="2" max="2" width="14.85546875" style="376" customWidth="1"/>
    <col min="3" max="3" width="73" style="370" customWidth="1"/>
    <col min="4" max="4" width="29.7109375" style="372" customWidth="1"/>
    <col min="5" max="16384" width="9.140625" style="365"/>
  </cols>
  <sheetData>
    <row r="1" spans="1:4" ht="24.95" customHeight="1" x14ac:dyDescent="0.2">
      <c r="A1" s="373" t="s">
        <v>490</v>
      </c>
      <c r="B1" s="375" t="s">
        <v>491</v>
      </c>
      <c r="C1" s="364" t="s">
        <v>492</v>
      </c>
      <c r="D1" s="371" t="s">
        <v>493</v>
      </c>
    </row>
    <row r="2" spans="1:4" ht="31.5" customHeight="1" x14ac:dyDescent="0.2">
      <c r="A2" s="369" t="s">
        <v>494</v>
      </c>
      <c r="B2" s="367" t="s">
        <v>495</v>
      </c>
      <c r="C2" s="366" t="s">
        <v>496</v>
      </c>
      <c r="D2" s="368" t="s">
        <v>497</v>
      </c>
    </row>
    <row r="3" spans="1:4" ht="75" x14ac:dyDescent="0.2">
      <c r="A3" s="369" t="s">
        <v>498</v>
      </c>
      <c r="B3" s="367">
        <v>3</v>
      </c>
      <c r="C3" s="366" t="s">
        <v>499</v>
      </c>
      <c r="D3" s="368" t="s">
        <v>500</v>
      </c>
    </row>
  </sheetData>
  <sheetProtection algorithmName="SHA-512" hashValue="cvz5AD+ou9rBIepV3onrcaAefBvyVA8IAeBYSmpTn5ucgQkxuQT1mLkbZQnv6Xixdj1+HpIl6EUyM3YMNojDaw==" saltValue="cjE7WejEgY+O8BLXWEmPvg==" spinCount="100000" sheet="1" objects="1" scenarios="1"/>
  <pageMargins left="0.75" right="0.75" top="1" bottom="1" header="0.5" footer="0.5"/>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B86E2-7033-419E-9B37-F7EC12558F38}">
  <sheetPr>
    <tabColor rgb="FFD8E4BC"/>
  </sheetPr>
  <dimension ref="A1:X53"/>
  <sheetViews>
    <sheetView zoomScaleNormal="100" workbookViewId="0">
      <selection activeCell="H21" sqref="H21"/>
    </sheetView>
  </sheetViews>
  <sheetFormatPr defaultRowHeight="15.75" x14ac:dyDescent="0.25"/>
  <cols>
    <col min="1" max="1" width="48.85546875" style="358" customWidth="1"/>
    <col min="2" max="2" width="30.140625" style="1" customWidth="1"/>
    <col min="3" max="3" width="18.140625" style="4" customWidth="1"/>
    <col min="4" max="4" width="18" style="4" customWidth="1"/>
    <col min="5" max="5" width="16.42578125" style="4" customWidth="1"/>
    <col min="6" max="6" width="15" style="4" customWidth="1"/>
    <col min="7" max="7" width="12.5703125" style="1" customWidth="1"/>
    <col min="8" max="8" width="12.140625" style="4" customWidth="1"/>
    <col min="9" max="9" width="15" style="4" customWidth="1"/>
    <col min="10" max="10" width="13.42578125" style="4" customWidth="1"/>
    <col min="11" max="11" width="14.85546875" style="4" customWidth="1"/>
    <col min="12" max="12" width="9.140625" style="4"/>
    <col min="13" max="13" width="9.7109375" style="4" customWidth="1"/>
    <col min="14" max="14" width="10.85546875" style="4" customWidth="1"/>
    <col min="15" max="15" width="11.140625" style="4" customWidth="1"/>
    <col min="16" max="16384" width="9.140625" style="4"/>
  </cols>
  <sheetData>
    <row r="1" spans="1:24" s="6" customFormat="1" ht="18.75" customHeight="1" x14ac:dyDescent="0.2">
      <c r="A1" s="148" t="s">
        <v>40</v>
      </c>
      <c r="B1" s="5"/>
      <c r="G1" s="5"/>
      <c r="H1" s="638" t="s">
        <v>41</v>
      </c>
      <c r="I1" s="638"/>
      <c r="J1" s="639" t="s">
        <v>42</v>
      </c>
      <c r="K1" s="639"/>
      <c r="L1" s="235" t="s">
        <v>43</v>
      </c>
      <c r="M1" s="235"/>
      <c r="N1" s="235"/>
      <c r="O1" s="235"/>
    </row>
    <row r="2" spans="1:24" s="6" customFormat="1" ht="18" customHeight="1" x14ac:dyDescent="0.25">
      <c r="A2" s="447" t="s">
        <v>44</v>
      </c>
      <c r="B2" s="447"/>
      <c r="C2" s="449"/>
      <c r="D2" s="447"/>
      <c r="E2" s="447"/>
      <c r="F2" s="447"/>
    </row>
    <row r="3" spans="1:24" s="1" customFormat="1" ht="30" x14ac:dyDescent="0.25">
      <c r="A3" s="381" t="s">
        <v>45</v>
      </c>
      <c r="B3" s="382" t="s">
        <v>46</v>
      </c>
      <c r="C3" s="382" t="s">
        <v>47</v>
      </c>
      <c r="D3" s="382" t="s">
        <v>48</v>
      </c>
      <c r="E3" s="382" t="s">
        <v>49</v>
      </c>
      <c r="F3" s="94" t="s">
        <v>50</v>
      </c>
    </row>
    <row r="4" spans="1:24" x14ac:dyDescent="0.2">
      <c r="A4" s="381" t="s">
        <v>51</v>
      </c>
      <c r="B4" s="583">
        <f>Stratum1_Seedling!S47</f>
        <v>0</v>
      </c>
      <c r="C4" s="583">
        <f>Stratum2_Seedling!S47</f>
        <v>0</v>
      </c>
      <c r="D4" s="583">
        <f>Stratum3_Seedling!S47</f>
        <v>0</v>
      </c>
      <c r="E4" s="583">
        <f>Stratum4_Seedling!S47</f>
        <v>0</v>
      </c>
      <c r="F4" s="584">
        <f t="shared" ref="F4:F9" si="0">SUM(B4:E4)</f>
        <v>0</v>
      </c>
      <c r="G4" s="4"/>
    </row>
    <row r="5" spans="1:24" x14ac:dyDescent="0.2">
      <c r="A5" s="381" t="s">
        <v>52</v>
      </c>
      <c r="B5" s="583">
        <f>Stratum1_Sapling!S47</f>
        <v>0</v>
      </c>
      <c r="C5" s="583">
        <f>Stratum2_Sapling!S47</f>
        <v>0</v>
      </c>
      <c r="D5" s="583">
        <f>Stratum3_Sapling!S47</f>
        <v>0</v>
      </c>
      <c r="E5" s="583">
        <f>Stratum4_Sapling!S47</f>
        <v>0</v>
      </c>
      <c r="F5" s="584">
        <f t="shared" si="0"/>
        <v>0</v>
      </c>
      <c r="G5" s="4"/>
    </row>
    <row r="6" spans="1:24" x14ac:dyDescent="0.2">
      <c r="A6" s="381" t="s">
        <v>53</v>
      </c>
      <c r="B6" s="583" t="e">
        <f>Stratum1_Tree_Species_1!$AC$77</f>
        <v>#N/A</v>
      </c>
      <c r="C6" s="583" t="e">
        <f>Stratum2_Tree_Species_1!$AC$77</f>
        <v>#N/A</v>
      </c>
      <c r="D6" s="583" t="e">
        <f>Stratum3_Tree_Species_1!$AC$77</f>
        <v>#N/A</v>
      </c>
      <c r="E6" s="583" t="e">
        <f>Stratum4_Tree_Species_1!$AC$77</f>
        <v>#N/A</v>
      </c>
      <c r="F6" s="584" t="e">
        <f t="shared" si="0"/>
        <v>#N/A</v>
      </c>
      <c r="G6" s="4"/>
    </row>
    <row r="7" spans="1:24" x14ac:dyDescent="0.2">
      <c r="A7" s="381" t="s">
        <v>54</v>
      </c>
      <c r="B7" s="583" t="e">
        <f>Stratum1_Tree_Species_2!$AC$77</f>
        <v>#N/A</v>
      </c>
      <c r="C7" s="583" t="e">
        <f>Stratum2_Tree_Species_2!$AC$77</f>
        <v>#N/A</v>
      </c>
      <c r="D7" s="583" t="e">
        <f>Stratum3_Tree_Species_2!$AC$77</f>
        <v>#N/A</v>
      </c>
      <c r="E7" s="583" t="e">
        <f>Stratum4_Tree_Species_2!$AC$77</f>
        <v>#N/A</v>
      </c>
      <c r="F7" s="584" t="e">
        <f t="shared" si="0"/>
        <v>#N/A</v>
      </c>
      <c r="G7" s="4"/>
    </row>
    <row r="8" spans="1:24" x14ac:dyDescent="0.2">
      <c r="A8" s="381" t="s">
        <v>55</v>
      </c>
      <c r="B8" s="583" t="e">
        <f>Stratum1_Tree_Species_3!$AC$77</f>
        <v>#N/A</v>
      </c>
      <c r="C8" s="583" t="e">
        <f>Stratum2_Tree_Species_3!$AC$77</f>
        <v>#N/A</v>
      </c>
      <c r="D8" s="583" t="e">
        <f>Stratum3_Tree_Species_3!$AC$77</f>
        <v>#N/A</v>
      </c>
      <c r="E8" s="583" t="e">
        <f>Stratum4_Tree_Species_3!$AC$77</f>
        <v>#N/A</v>
      </c>
      <c r="F8" s="584" t="e">
        <f t="shared" si="0"/>
        <v>#N/A</v>
      </c>
      <c r="G8" s="4"/>
    </row>
    <row r="9" spans="1:24" x14ac:dyDescent="0.2">
      <c r="A9" s="381" t="s">
        <v>56</v>
      </c>
      <c r="B9" s="583" t="e">
        <f>Stratum1_Tree_Species_4!$AC$77</f>
        <v>#N/A</v>
      </c>
      <c r="C9" s="583" t="e">
        <f>Stratum2_Tree_Species_4!$AC$77</f>
        <v>#N/A</v>
      </c>
      <c r="D9" s="583" t="e">
        <f>Stratum3_Tree_Species_4!$AC$77</f>
        <v>#N/A</v>
      </c>
      <c r="E9" s="583" t="e">
        <f>Stratum4_Tree_Species_4!$AC$77</f>
        <v>#N/A</v>
      </c>
      <c r="F9" s="584" t="e">
        <f t="shared" si="0"/>
        <v>#N/A</v>
      </c>
      <c r="G9" s="4"/>
    </row>
    <row r="10" spans="1:24" s="1" customFormat="1" ht="25.5" customHeight="1" x14ac:dyDescent="0.25">
      <c r="A10" s="435" t="s">
        <v>57</v>
      </c>
      <c r="B10" s="584">
        <f>SUMIF(B4:B9,"&gt;0")</f>
        <v>0</v>
      </c>
      <c r="C10" s="584">
        <f t="shared" ref="C10:F10" si="1">SUMIF(C4:C9,"&gt;0")</f>
        <v>0</v>
      </c>
      <c r="D10" s="584">
        <f t="shared" si="1"/>
        <v>0</v>
      </c>
      <c r="E10" s="584">
        <f t="shared" si="1"/>
        <v>0</v>
      </c>
      <c r="F10" s="584">
        <f t="shared" si="1"/>
        <v>0</v>
      </c>
    </row>
    <row r="11" spans="1:24" s="6" customFormat="1" x14ac:dyDescent="0.25">
      <c r="A11" s="446"/>
      <c r="B11" s="5"/>
      <c r="G11" s="5"/>
    </row>
    <row r="12" spans="1:24" s="6" customFormat="1" x14ac:dyDescent="0.25">
      <c r="A12" s="5" t="s">
        <v>58</v>
      </c>
      <c r="B12" s="5"/>
      <c r="G12" s="5"/>
    </row>
    <row r="13" spans="1:24" s="6" customFormat="1" ht="18.75" customHeight="1" x14ac:dyDescent="0.25">
      <c r="A13" s="447" t="s">
        <v>59</v>
      </c>
      <c r="B13" s="448"/>
      <c r="C13" s="447"/>
      <c r="D13" s="447"/>
      <c r="E13" s="447"/>
      <c r="F13" s="447"/>
      <c r="G13" s="448"/>
      <c r="H13" s="447"/>
      <c r="I13" s="447"/>
      <c r="J13" s="447"/>
      <c r="K13" s="447"/>
    </row>
    <row r="14" spans="1:24" ht="109.5" x14ac:dyDescent="0.2">
      <c r="A14" s="384"/>
      <c r="B14" s="385" t="s">
        <v>60</v>
      </c>
      <c r="C14" s="385" t="s">
        <v>61</v>
      </c>
      <c r="D14" s="385" t="s">
        <v>62</v>
      </c>
      <c r="E14" s="385" t="s">
        <v>63</v>
      </c>
      <c r="F14" s="385" t="s">
        <v>64</v>
      </c>
      <c r="G14" s="385" t="s">
        <v>65</v>
      </c>
      <c r="H14" s="385" t="s">
        <v>66</v>
      </c>
      <c r="I14" s="385" t="s">
        <v>67</v>
      </c>
      <c r="J14" s="385" t="s">
        <v>68</v>
      </c>
      <c r="K14" s="385" t="s">
        <v>69</v>
      </c>
    </row>
    <row r="15" spans="1:24" ht="45.75" thickBot="1" x14ac:dyDescent="0.3">
      <c r="A15" s="428" t="s">
        <v>70</v>
      </c>
      <c r="B15" s="438">
        <v>0</v>
      </c>
      <c r="C15" s="438">
        <v>0</v>
      </c>
      <c r="D15" s="438">
        <v>0</v>
      </c>
      <c r="E15" s="438">
        <v>0</v>
      </c>
      <c r="F15" s="438">
        <v>0</v>
      </c>
      <c r="G15" s="438">
        <v>0</v>
      </c>
      <c r="H15" s="438">
        <v>0</v>
      </c>
      <c r="I15" s="439">
        <v>0</v>
      </c>
      <c r="J15" s="439">
        <v>0</v>
      </c>
      <c r="K15" s="439">
        <v>0</v>
      </c>
      <c r="L15" s="71"/>
      <c r="M15" s="71"/>
      <c r="N15" s="71"/>
      <c r="O15" s="71"/>
      <c r="P15" s="71"/>
      <c r="Q15" s="71"/>
      <c r="R15" s="71"/>
      <c r="S15" s="71"/>
      <c r="T15" s="71"/>
      <c r="U15" s="71"/>
      <c r="V15" s="71"/>
      <c r="W15" s="71"/>
    </row>
    <row r="16" spans="1:24" ht="75.75" customHeight="1" thickTop="1" thickBot="1" x14ac:dyDescent="0.3">
      <c r="A16" s="428" t="s">
        <v>71</v>
      </c>
      <c r="B16" s="429">
        <f>F10</f>
        <v>0</v>
      </c>
      <c r="C16" s="430"/>
      <c r="D16" s="429">
        <f>D15</f>
        <v>0</v>
      </c>
      <c r="E16" s="429">
        <f>E15</f>
        <v>0</v>
      </c>
      <c r="F16" s="429">
        <f>SUM(B16:E16)</f>
        <v>0</v>
      </c>
      <c r="G16" s="429">
        <f>G15</f>
        <v>0</v>
      </c>
      <c r="H16" s="431">
        <f>H15</f>
        <v>0</v>
      </c>
      <c r="I16" s="425">
        <f>ROUND(F16-G16+H16,0)</f>
        <v>0</v>
      </c>
      <c r="J16" s="426">
        <f>ROUND(0.2*I16,0)</f>
        <v>0</v>
      </c>
      <c r="K16" s="427">
        <f>I16-J16</f>
        <v>0</v>
      </c>
      <c r="M16" s="71"/>
      <c r="N16" s="71"/>
      <c r="O16" s="71"/>
      <c r="P16" s="71"/>
      <c r="Q16" s="71"/>
      <c r="R16" s="71"/>
      <c r="S16" s="71"/>
      <c r="T16" s="71"/>
      <c r="U16" s="71"/>
      <c r="V16" s="71"/>
      <c r="W16" s="71"/>
      <c r="X16" s="71"/>
    </row>
    <row r="17" spans="1:12" ht="16.5" thickTop="1" x14ac:dyDescent="0.25">
      <c r="E17" s="359"/>
      <c r="F17" s="63"/>
      <c r="G17" s="71"/>
      <c r="L17" s="71"/>
    </row>
    <row r="18" spans="1:12" x14ac:dyDescent="0.25">
      <c r="A18" s="1" t="s">
        <v>72</v>
      </c>
      <c r="E18" s="359"/>
      <c r="F18" s="63"/>
      <c r="G18" s="71"/>
      <c r="L18" s="71"/>
    </row>
    <row r="19" spans="1:12" ht="20.25" customHeight="1" x14ac:dyDescent="0.25">
      <c r="A19" s="379" t="s">
        <v>73</v>
      </c>
      <c r="B19" s="379"/>
      <c r="C19" s="379"/>
      <c r="D19" s="379"/>
      <c r="E19" s="386"/>
      <c r="F19" s="380"/>
      <c r="G19" s="71"/>
      <c r="L19" s="71"/>
    </row>
    <row r="20" spans="1:12" ht="18" customHeight="1" x14ac:dyDescent="0.25">
      <c r="A20" s="379" t="s">
        <v>74</v>
      </c>
      <c r="B20" s="379"/>
      <c r="C20" s="379"/>
      <c r="D20" s="379"/>
      <c r="E20" s="386"/>
      <c r="F20" s="380"/>
      <c r="G20" s="71"/>
      <c r="L20" s="71"/>
    </row>
    <row r="21" spans="1:12" ht="45" x14ac:dyDescent="0.25">
      <c r="A21" s="432" t="s">
        <v>75</v>
      </c>
      <c r="B21" s="433" t="s">
        <v>76</v>
      </c>
      <c r="C21" s="450" t="s">
        <v>77</v>
      </c>
      <c r="D21" s="450" t="s">
        <v>78</v>
      </c>
      <c r="E21" s="63"/>
    </row>
    <row r="22" spans="1:12" x14ac:dyDescent="0.25">
      <c r="A22" s="387" t="s">
        <v>79</v>
      </c>
      <c r="B22" s="440">
        <v>0</v>
      </c>
      <c r="C22" s="440">
        <v>0</v>
      </c>
      <c r="D22" s="440">
        <v>0</v>
      </c>
      <c r="E22" s="63"/>
    </row>
    <row r="23" spans="1:12" x14ac:dyDescent="0.25">
      <c r="A23" s="387" t="s">
        <v>80</v>
      </c>
      <c r="B23" s="441">
        <v>0</v>
      </c>
      <c r="C23" s="440">
        <v>0</v>
      </c>
      <c r="D23" s="440">
        <v>0</v>
      </c>
      <c r="E23" s="63"/>
    </row>
    <row r="24" spans="1:12" x14ac:dyDescent="0.25">
      <c r="A24" s="387" t="s">
        <v>81</v>
      </c>
      <c r="B24" s="418">
        <f>SUM(B22:B23)</f>
        <v>0</v>
      </c>
      <c r="C24" s="418">
        <f t="shared" ref="C24:D24" si="2">SUM(C22:C23)</f>
        <v>0</v>
      </c>
      <c r="D24" s="418">
        <f t="shared" si="2"/>
        <v>0</v>
      </c>
      <c r="E24" s="63"/>
    </row>
    <row r="25" spans="1:12" s="1" customFormat="1" x14ac:dyDescent="0.25">
      <c r="A25" s="536" t="s">
        <v>82</v>
      </c>
      <c r="B25" s="436">
        <f>IF(I16-B24&gt;0,I16-B24,0)</f>
        <v>0</v>
      </c>
      <c r="C25" s="436">
        <f t="shared" ref="C25:D25" si="3">IF(J16-C24&gt;0,J16-C24,0)</f>
        <v>0</v>
      </c>
      <c r="D25" s="436">
        <f t="shared" si="3"/>
        <v>0</v>
      </c>
    </row>
    <row r="26" spans="1:12" ht="20.25" customHeight="1" x14ac:dyDescent="0.25">
      <c r="A26" s="437" t="s">
        <v>83</v>
      </c>
      <c r="B26" s="419">
        <f>IF(I16-B24&lt;0,-(I16-B24),0)</f>
        <v>0</v>
      </c>
      <c r="C26" s="419">
        <f>IF(J16-C24&lt;0,-(J16-C24),0)</f>
        <v>0</v>
      </c>
      <c r="D26" s="419">
        <f>IF(K16-D24&lt;0,-(K16-D24),0)</f>
        <v>0</v>
      </c>
    </row>
    <row r="27" spans="1:12" ht="20.25" customHeight="1" x14ac:dyDescent="0.25">
      <c r="A27" s="437" t="s">
        <v>84</v>
      </c>
      <c r="B27" s="420"/>
      <c r="C27" s="421"/>
      <c r="D27" s="442" t="s">
        <v>85</v>
      </c>
    </row>
    <row r="28" spans="1:12" ht="20.25" customHeight="1" x14ac:dyDescent="0.25">
      <c r="A28" s="437" t="s">
        <v>86</v>
      </c>
      <c r="B28" s="422"/>
      <c r="C28" s="423"/>
      <c r="D28" s="424" t="str">
        <f>IF(SUM(B26:D26)&gt;0,"Yes","No")</f>
        <v>No</v>
      </c>
      <c r="E28" s="1"/>
      <c r="G28" s="4"/>
    </row>
    <row r="29" spans="1:12" x14ac:dyDescent="0.25">
      <c r="A29" s="388"/>
      <c r="B29" s="389"/>
      <c r="C29" s="390"/>
      <c r="D29" s="391"/>
      <c r="E29" s="1"/>
      <c r="G29" s="4"/>
    </row>
    <row r="30" spans="1:12" x14ac:dyDescent="0.25">
      <c r="A30" s="147" t="s">
        <v>87</v>
      </c>
      <c r="B30" s="392"/>
      <c r="C30" s="393"/>
      <c r="D30" s="394"/>
      <c r="E30" s="1"/>
      <c r="G30" s="4"/>
    </row>
    <row r="31" spans="1:12" x14ac:dyDescent="0.25">
      <c r="A31" s="395" t="s">
        <v>88</v>
      </c>
      <c r="B31" s="396"/>
      <c r="C31" s="397"/>
      <c r="D31" s="398"/>
      <c r="E31" s="383"/>
      <c r="F31" s="379"/>
      <c r="G31" s="4"/>
    </row>
    <row r="32" spans="1:12" x14ac:dyDescent="0.25">
      <c r="A32" s="395" t="s">
        <v>89</v>
      </c>
      <c r="B32" s="396"/>
      <c r="C32" s="397"/>
      <c r="D32" s="398"/>
      <c r="E32" s="383"/>
      <c r="F32" s="379"/>
      <c r="G32" s="4"/>
    </row>
    <row r="33" spans="1:7" x14ac:dyDescent="0.25">
      <c r="A33" s="395" t="s">
        <v>90</v>
      </c>
      <c r="B33" s="396"/>
      <c r="C33" s="397"/>
      <c r="D33" s="398"/>
      <c r="E33" s="383"/>
      <c r="F33" s="379"/>
      <c r="G33" s="4"/>
    </row>
    <row r="34" spans="1:7" x14ac:dyDescent="0.25">
      <c r="A34" s="399" t="s">
        <v>91</v>
      </c>
      <c r="B34" s="400"/>
      <c r="C34" s="401"/>
      <c r="D34" s="402"/>
      <c r="E34" s="383"/>
      <c r="F34" s="379"/>
      <c r="G34" s="4"/>
    </row>
    <row r="35" spans="1:7" ht="50.1" customHeight="1" x14ac:dyDescent="0.25">
      <c r="A35" s="403" t="s">
        <v>92</v>
      </c>
      <c r="B35" s="434" t="s">
        <v>76</v>
      </c>
      <c r="C35" s="450" t="s">
        <v>77</v>
      </c>
      <c r="D35" s="450" t="s">
        <v>78</v>
      </c>
      <c r="E35" s="1"/>
      <c r="G35" s="4"/>
    </row>
    <row r="36" spans="1:7" ht="30" customHeight="1" x14ac:dyDescent="0.25">
      <c r="A36" s="403" t="s">
        <v>93</v>
      </c>
      <c r="B36" s="443">
        <v>0</v>
      </c>
      <c r="C36" s="443">
        <v>0</v>
      </c>
      <c r="D36" s="443">
        <v>0</v>
      </c>
      <c r="E36" s="1"/>
      <c r="G36" s="4"/>
    </row>
    <row r="37" spans="1:7" ht="30" customHeight="1" x14ac:dyDescent="0.25">
      <c r="A37" s="403" t="s">
        <v>94</v>
      </c>
      <c r="B37" s="444">
        <v>0</v>
      </c>
      <c r="C37" s="443">
        <v>0</v>
      </c>
      <c r="D37" s="443">
        <v>0</v>
      </c>
      <c r="E37" s="1"/>
      <c r="G37" s="4"/>
    </row>
    <row r="38" spans="1:7" ht="30" customHeight="1" x14ac:dyDescent="0.25">
      <c r="A38" s="26" t="s">
        <v>95</v>
      </c>
      <c r="B38" s="444">
        <v>0</v>
      </c>
      <c r="C38" s="443">
        <v>0</v>
      </c>
      <c r="D38" s="443">
        <v>0</v>
      </c>
    </row>
    <row r="39" spans="1:7" ht="30" customHeight="1" x14ac:dyDescent="0.25">
      <c r="A39" s="404" t="s">
        <v>96</v>
      </c>
      <c r="B39" s="417">
        <f>SUM(B36:B38)</f>
        <v>0</v>
      </c>
      <c r="C39" s="417">
        <f t="shared" ref="C39:D39" si="4">SUM(C36:C38)</f>
        <v>0</v>
      </c>
      <c r="D39" s="417">
        <f t="shared" si="4"/>
        <v>0</v>
      </c>
    </row>
    <row r="40" spans="1:7" ht="30" customHeight="1" x14ac:dyDescent="0.25">
      <c r="A40" s="405" t="s">
        <v>97</v>
      </c>
      <c r="B40" s="416">
        <f>IF(B25&lt;B39,B39-B25,0)</f>
        <v>0</v>
      </c>
      <c r="C40" s="416">
        <f t="shared" ref="C40:D40" si="5">IF(C25&lt;C39,C39-C25,0)</f>
        <v>0</v>
      </c>
      <c r="D40" s="416">
        <f t="shared" si="5"/>
        <v>0</v>
      </c>
    </row>
    <row r="41" spans="1:7" ht="30" customHeight="1" x14ac:dyDescent="0.25">
      <c r="A41" s="406" t="s">
        <v>98</v>
      </c>
      <c r="B41" s="416">
        <f>B39-B40</f>
        <v>0</v>
      </c>
      <c r="C41" s="416">
        <f t="shared" ref="C41:D41" si="6">C39-C40</f>
        <v>0</v>
      </c>
      <c r="D41" s="416">
        <f t="shared" si="6"/>
        <v>0</v>
      </c>
    </row>
    <row r="42" spans="1:7" ht="30" customHeight="1" x14ac:dyDescent="0.25">
      <c r="A42" s="407" t="s">
        <v>99</v>
      </c>
      <c r="B42" s="416">
        <f>IF(B25&gt;B39,B25-B39,0)</f>
        <v>0</v>
      </c>
      <c r="C42" s="416">
        <f t="shared" ref="C42:D42" si="7">IF(C25&gt;C39,C25-C39,0)</f>
        <v>0</v>
      </c>
      <c r="D42" s="416">
        <f t="shared" si="7"/>
        <v>0</v>
      </c>
    </row>
    <row r="44" spans="1:7" x14ac:dyDescent="0.25">
      <c r="A44" s="408" t="s">
        <v>100</v>
      </c>
      <c r="B44" s="409"/>
      <c r="C44" s="409"/>
      <c r="D44" s="409"/>
    </row>
    <row r="45" spans="1:7" x14ac:dyDescent="0.25">
      <c r="A45" s="408" t="s">
        <v>101</v>
      </c>
      <c r="B45" s="409"/>
      <c r="C45" s="409"/>
      <c r="D45" s="409"/>
    </row>
    <row r="46" spans="1:7" x14ac:dyDescent="0.25">
      <c r="A46" s="408" t="s">
        <v>102</v>
      </c>
      <c r="B46" s="409"/>
      <c r="C46" s="408"/>
      <c r="D46" s="408"/>
    </row>
    <row r="47" spans="1:7" x14ac:dyDescent="0.25">
      <c r="A47" s="410" t="s">
        <v>103</v>
      </c>
      <c r="B47" s="4"/>
    </row>
    <row r="48" spans="1:7" ht="30" x14ac:dyDescent="0.25">
      <c r="A48" s="451" t="s">
        <v>104</v>
      </c>
      <c r="B48" s="445"/>
      <c r="C48" s="450" t="s">
        <v>105</v>
      </c>
      <c r="D48" s="445"/>
    </row>
    <row r="49" spans="1:5" ht="45" x14ac:dyDescent="0.25">
      <c r="A49" s="411"/>
      <c r="B49" s="450" t="s">
        <v>76</v>
      </c>
      <c r="C49" s="450" t="s">
        <v>77</v>
      </c>
      <c r="D49" s="450" t="s">
        <v>78</v>
      </c>
    </row>
    <row r="50" spans="1:5" ht="30" customHeight="1" x14ac:dyDescent="0.25">
      <c r="A50" s="412" t="s">
        <v>106</v>
      </c>
      <c r="B50" s="415">
        <f>SUM(B37:B38)</f>
        <v>0</v>
      </c>
      <c r="C50" s="415">
        <f t="shared" ref="C50:D50" si="8">SUM(C37:C38)</f>
        <v>0</v>
      </c>
      <c r="D50" s="415">
        <f t="shared" si="8"/>
        <v>0</v>
      </c>
      <c r="E50" s="413"/>
    </row>
    <row r="51" spans="1:5" ht="30" customHeight="1" x14ac:dyDescent="0.25">
      <c r="A51" s="412" t="s">
        <v>107</v>
      </c>
      <c r="B51" s="415">
        <f>B25</f>
        <v>0</v>
      </c>
      <c r="C51" s="415">
        <f t="shared" ref="C51:D51" si="9">C25</f>
        <v>0</v>
      </c>
      <c r="D51" s="415">
        <f t="shared" si="9"/>
        <v>0</v>
      </c>
      <c r="E51" s="413"/>
    </row>
    <row r="52" spans="1:5" ht="30" customHeight="1" x14ac:dyDescent="0.25">
      <c r="A52" s="414" t="s">
        <v>108</v>
      </c>
      <c r="B52" s="416">
        <f>B40</f>
        <v>0</v>
      </c>
      <c r="C52" s="416">
        <f t="shared" ref="C52:D52" si="10">C40</f>
        <v>0</v>
      </c>
      <c r="D52" s="416">
        <f t="shared" si="10"/>
        <v>0</v>
      </c>
      <c r="E52" s="63"/>
    </row>
    <row r="53" spans="1:5" ht="30" customHeight="1" x14ac:dyDescent="0.25">
      <c r="A53" s="414" t="s">
        <v>109</v>
      </c>
      <c r="B53" s="416">
        <f>B42</f>
        <v>0</v>
      </c>
      <c r="C53" s="416">
        <f t="shared" ref="C53:D53" si="11">C42</f>
        <v>0</v>
      </c>
      <c r="D53" s="416">
        <f t="shared" si="11"/>
        <v>0</v>
      </c>
    </row>
  </sheetData>
  <sheetProtection algorithmName="SHA-512" hashValue="bg0672VpKdSSIeBjLGbF36/fZ06w0L6vS6mCEWVR/wdeASDnxH2Yhag5DVjPCVUCAzv5mhsTVncbTExGbZbbXw==" saltValue="2Vx5diERcyPxIRX7FjHBDQ==" spinCount="100000" sheet="1" objects="1" scenarios="1"/>
  <mergeCells count="2">
    <mergeCell ref="H1:I1"/>
    <mergeCell ref="J1:K1"/>
  </mergeCells>
  <dataValidations count="1">
    <dataValidation type="list" allowBlank="1" showInputMessage="1" showErrorMessage="1" sqref="D27" xr:uid="{57C2DDC9-396A-444D-9029-652CDFFF82B3}">
      <formula1>"Select one,Yes,No"</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8E4BC"/>
  </sheetPr>
  <dimension ref="A1:I97"/>
  <sheetViews>
    <sheetView workbookViewId="0">
      <selection activeCell="E36" sqref="E36"/>
    </sheetView>
  </sheetViews>
  <sheetFormatPr defaultRowHeight="15" x14ac:dyDescent="0.2"/>
  <cols>
    <col min="1" max="1" width="25.140625" style="534" customWidth="1"/>
    <col min="2" max="3" width="17" style="489" customWidth="1"/>
    <col min="4" max="4" width="16.7109375" style="489" customWidth="1"/>
    <col min="5" max="5" width="15.85546875" style="489" customWidth="1"/>
    <col min="6" max="6" width="16.140625" style="489" customWidth="1"/>
    <col min="7" max="7" width="14" style="205" customWidth="1"/>
    <col min="8" max="8" width="12.5703125" style="205" customWidth="1"/>
    <col min="9" max="9" width="11.5703125" style="205" customWidth="1"/>
    <col min="10" max="16384" width="9.140625" style="205"/>
  </cols>
  <sheetData>
    <row r="1" spans="1:9" x14ac:dyDescent="0.2">
      <c r="A1" s="640" t="s">
        <v>110</v>
      </c>
      <c r="B1" s="641"/>
      <c r="C1" s="641"/>
      <c r="D1" s="641"/>
      <c r="E1" s="641"/>
      <c r="F1" s="641"/>
      <c r="G1" s="641"/>
      <c r="H1" s="641"/>
      <c r="I1" s="642"/>
    </row>
    <row r="2" spans="1:9" x14ac:dyDescent="0.2">
      <c r="A2" s="452" t="s">
        <v>111</v>
      </c>
      <c r="B2" s="453"/>
      <c r="C2" s="453"/>
      <c r="D2" s="453"/>
      <c r="E2" s="453"/>
      <c r="F2" s="453"/>
      <c r="G2" s="454"/>
      <c r="H2" s="454"/>
      <c r="I2" s="455"/>
    </row>
    <row r="4" spans="1:9" ht="16.5" thickBot="1" x14ac:dyDescent="0.25">
      <c r="A4" s="456" t="s">
        <v>112</v>
      </c>
      <c r="B4" s="457"/>
      <c r="C4" s="457"/>
      <c r="D4" s="457"/>
      <c r="E4" s="457"/>
      <c r="F4" s="457"/>
      <c r="G4" s="458"/>
      <c r="H4" s="458"/>
      <c r="I4" s="459"/>
    </row>
    <row r="5" spans="1:9" ht="60" x14ac:dyDescent="0.2">
      <c r="A5" s="460" t="s">
        <v>113</v>
      </c>
      <c r="B5" s="461" t="s">
        <v>35</v>
      </c>
      <c r="C5" s="461" t="s">
        <v>114</v>
      </c>
      <c r="D5" s="461" t="s">
        <v>115</v>
      </c>
      <c r="E5" s="461" t="s">
        <v>116</v>
      </c>
      <c r="F5" s="461" t="s">
        <v>117</v>
      </c>
      <c r="G5" s="462" t="s">
        <v>118</v>
      </c>
      <c r="H5" s="462" t="s">
        <v>119</v>
      </c>
      <c r="I5" s="463" t="s">
        <v>120</v>
      </c>
    </row>
    <row r="6" spans="1:9" x14ac:dyDescent="0.2">
      <c r="A6" s="464"/>
      <c r="B6" s="465"/>
      <c r="C6" s="466"/>
      <c r="D6" s="466"/>
      <c r="E6" s="466"/>
      <c r="F6" s="467"/>
      <c r="G6" s="221"/>
      <c r="H6" s="468"/>
      <c r="I6" s="469"/>
    </row>
    <row r="7" spans="1:9" x14ac:dyDescent="0.2">
      <c r="A7" s="464"/>
      <c r="B7" s="465"/>
      <c r="C7" s="466"/>
      <c r="D7" s="466"/>
      <c r="E7" s="466"/>
      <c r="F7" s="467"/>
      <c r="G7" s="221"/>
      <c r="H7" s="468"/>
      <c r="I7" s="469"/>
    </row>
    <row r="8" spans="1:9" x14ac:dyDescent="0.2">
      <c r="A8" s="464"/>
      <c r="B8" s="465"/>
      <c r="C8" s="466"/>
      <c r="D8" s="466"/>
      <c r="E8" s="466"/>
      <c r="F8" s="467"/>
      <c r="G8" s="221"/>
      <c r="H8" s="468"/>
      <c r="I8" s="469"/>
    </row>
    <row r="9" spans="1:9" x14ac:dyDescent="0.2">
      <c r="A9" s="464"/>
      <c r="B9" s="465"/>
      <c r="C9" s="466"/>
      <c r="D9" s="466"/>
      <c r="E9" s="466"/>
      <c r="F9" s="467"/>
      <c r="G9" s="221"/>
      <c r="H9" s="468"/>
      <c r="I9" s="469"/>
    </row>
    <row r="10" spans="1:9" x14ac:dyDescent="0.2">
      <c r="A10" s="464"/>
      <c r="B10" s="465"/>
      <c r="C10" s="466"/>
      <c r="D10" s="466"/>
      <c r="E10" s="466"/>
      <c r="F10" s="467"/>
      <c r="G10" s="221"/>
      <c r="H10" s="468"/>
      <c r="I10" s="469"/>
    </row>
    <row r="11" spans="1:9" x14ac:dyDescent="0.2">
      <c r="A11" s="464"/>
      <c r="B11" s="465"/>
      <c r="C11" s="466"/>
      <c r="D11" s="466"/>
      <c r="E11" s="466"/>
      <c r="F11" s="467"/>
      <c r="G11" s="221"/>
      <c r="H11" s="468"/>
      <c r="I11" s="469"/>
    </row>
    <row r="12" spans="1:9" x14ac:dyDescent="0.2">
      <c r="A12" s="464"/>
      <c r="B12" s="465"/>
      <c r="C12" s="466"/>
      <c r="D12" s="466"/>
      <c r="E12" s="466"/>
      <c r="F12" s="467"/>
      <c r="G12" s="221"/>
      <c r="H12" s="468"/>
      <c r="I12" s="469"/>
    </row>
    <row r="13" spans="1:9" x14ac:dyDescent="0.2">
      <c r="A13" s="464"/>
      <c r="B13" s="465"/>
      <c r="C13" s="466"/>
      <c r="D13" s="466"/>
      <c r="E13" s="466"/>
      <c r="F13" s="467"/>
      <c r="G13" s="221"/>
      <c r="H13" s="468"/>
      <c r="I13" s="469"/>
    </row>
    <row r="14" spans="1:9" x14ac:dyDescent="0.2">
      <c r="A14" s="464"/>
      <c r="B14" s="465"/>
      <c r="C14" s="466"/>
      <c r="D14" s="466"/>
      <c r="E14" s="466"/>
      <c r="F14" s="467"/>
      <c r="G14" s="221"/>
      <c r="H14" s="468"/>
      <c r="I14" s="469"/>
    </row>
    <row r="15" spans="1:9" x14ac:dyDescent="0.2">
      <c r="A15" s="464"/>
      <c r="B15" s="465"/>
      <c r="C15" s="466"/>
      <c r="D15" s="466"/>
      <c r="E15" s="466"/>
      <c r="F15" s="467"/>
      <c r="G15" s="221"/>
      <c r="H15" s="468"/>
      <c r="I15" s="469"/>
    </row>
    <row r="16" spans="1:9" x14ac:dyDescent="0.2">
      <c r="A16" s="464"/>
      <c r="B16" s="465"/>
      <c r="C16" s="466"/>
      <c r="D16" s="466"/>
      <c r="E16" s="466"/>
      <c r="F16" s="467"/>
      <c r="G16" s="221"/>
      <c r="H16" s="468"/>
      <c r="I16" s="469"/>
    </row>
    <row r="17" spans="1:9" x14ac:dyDescent="0.2">
      <c r="A17" s="464"/>
      <c r="B17" s="465"/>
      <c r="C17" s="466"/>
      <c r="D17" s="466"/>
      <c r="E17" s="466"/>
      <c r="F17" s="467"/>
      <c r="G17" s="221"/>
      <c r="H17" s="468"/>
      <c r="I17" s="469"/>
    </row>
    <row r="18" spans="1:9" x14ac:dyDescent="0.2">
      <c r="A18" s="464"/>
      <c r="B18" s="465"/>
      <c r="C18" s="466"/>
      <c r="D18" s="466"/>
      <c r="E18" s="466"/>
      <c r="F18" s="467"/>
      <c r="G18" s="221"/>
      <c r="H18" s="468"/>
      <c r="I18" s="469"/>
    </row>
    <row r="19" spans="1:9" x14ac:dyDescent="0.2">
      <c r="A19" s="464"/>
      <c r="B19" s="465"/>
      <c r="C19" s="466"/>
      <c r="D19" s="466"/>
      <c r="E19" s="466"/>
      <c r="F19" s="467"/>
      <c r="G19" s="221"/>
      <c r="H19" s="468"/>
      <c r="I19" s="469"/>
    </row>
    <row r="20" spans="1:9" x14ac:dyDescent="0.2">
      <c r="A20" s="464"/>
      <c r="B20" s="465"/>
      <c r="C20" s="466"/>
      <c r="D20" s="466"/>
      <c r="E20" s="466"/>
      <c r="F20" s="467"/>
      <c r="G20" s="221"/>
      <c r="H20" s="468"/>
      <c r="I20" s="469"/>
    </row>
    <row r="21" spans="1:9" x14ac:dyDescent="0.2">
      <c r="A21" s="464"/>
      <c r="B21" s="465"/>
      <c r="C21" s="466"/>
      <c r="D21" s="466"/>
      <c r="E21" s="466"/>
      <c r="F21" s="467"/>
      <c r="G21" s="221"/>
      <c r="H21" s="468"/>
      <c r="I21" s="469"/>
    </row>
    <row r="22" spans="1:9" x14ac:dyDescent="0.2">
      <c r="A22" s="464"/>
      <c r="B22" s="465"/>
      <c r="C22" s="466"/>
      <c r="D22" s="466"/>
      <c r="E22" s="466"/>
      <c r="F22" s="467"/>
      <c r="G22" s="221"/>
      <c r="H22" s="468"/>
      <c r="I22" s="469"/>
    </row>
    <row r="23" spans="1:9" x14ac:dyDescent="0.2">
      <c r="A23" s="464"/>
      <c r="B23" s="465"/>
      <c r="C23" s="466"/>
      <c r="D23" s="466"/>
      <c r="E23" s="466"/>
      <c r="F23" s="467"/>
      <c r="G23" s="221"/>
      <c r="H23" s="468"/>
      <c r="I23" s="469"/>
    </row>
    <row r="24" spans="1:9" x14ac:dyDescent="0.2">
      <c r="A24" s="464"/>
      <c r="B24" s="465"/>
      <c r="C24" s="466"/>
      <c r="D24" s="466"/>
      <c r="E24" s="466"/>
      <c r="F24" s="467"/>
      <c r="G24" s="221"/>
      <c r="H24" s="470"/>
      <c r="I24" s="469"/>
    </row>
    <row r="25" spans="1:9" x14ac:dyDescent="0.2">
      <c r="A25" s="464"/>
      <c r="B25" s="465"/>
      <c r="C25" s="466"/>
      <c r="D25" s="466"/>
      <c r="E25" s="466"/>
      <c r="F25" s="467"/>
      <c r="G25" s="221"/>
      <c r="H25" s="470"/>
      <c r="I25" s="469"/>
    </row>
    <row r="26" spans="1:9" x14ac:dyDescent="0.2">
      <c r="A26" s="464"/>
      <c r="B26" s="465"/>
      <c r="C26" s="466"/>
      <c r="D26" s="466"/>
      <c r="E26" s="466"/>
      <c r="F26" s="467"/>
      <c r="G26" s="221"/>
      <c r="H26" s="470"/>
      <c r="I26" s="469"/>
    </row>
    <row r="27" spans="1:9" x14ac:dyDescent="0.2">
      <c r="A27" s="464"/>
      <c r="B27" s="471"/>
      <c r="C27" s="466"/>
      <c r="D27" s="466"/>
      <c r="E27" s="466"/>
      <c r="F27" s="467"/>
      <c r="G27" s="221"/>
      <c r="H27" s="470"/>
      <c r="I27" s="469"/>
    </row>
    <row r="28" spans="1:9" x14ac:dyDescent="0.2">
      <c r="A28" s="464"/>
      <c r="B28" s="471"/>
      <c r="C28" s="466"/>
      <c r="D28" s="466"/>
      <c r="E28" s="466"/>
      <c r="F28" s="467"/>
      <c r="G28" s="221"/>
      <c r="H28" s="470"/>
      <c r="I28" s="469"/>
    </row>
    <row r="29" spans="1:9" x14ac:dyDescent="0.2">
      <c r="A29" s="464"/>
      <c r="B29" s="471"/>
      <c r="C29" s="466"/>
      <c r="D29" s="466"/>
      <c r="E29" s="466"/>
      <c r="F29" s="467"/>
      <c r="G29" s="472"/>
      <c r="H29" s="470"/>
      <c r="I29" s="469"/>
    </row>
    <row r="30" spans="1:9" ht="15.75" thickBot="1" x14ac:dyDescent="0.25">
      <c r="A30" s="473"/>
      <c r="B30" s="474"/>
      <c r="C30" s="475"/>
      <c r="D30" s="475"/>
      <c r="E30" s="475"/>
      <c r="F30" s="476"/>
      <c r="G30" s="477"/>
      <c r="H30" s="478"/>
      <c r="I30" s="479"/>
    </row>
    <row r="31" spans="1:9" ht="16.5" thickBot="1" x14ac:dyDescent="0.25">
      <c r="A31" s="480"/>
      <c r="B31" s="481"/>
      <c r="C31" s="481"/>
      <c r="D31" s="481"/>
      <c r="E31" s="482"/>
      <c r="F31" s="483" t="s">
        <v>121</v>
      </c>
      <c r="G31" s="484"/>
      <c r="H31" s="485">
        <f>SUM(H6:H30)</f>
        <v>0</v>
      </c>
      <c r="I31" s="486">
        <f>SUM(I6:I30)</f>
        <v>0</v>
      </c>
    </row>
    <row r="32" spans="1:9" ht="15.75" thickBot="1" x14ac:dyDescent="0.25">
      <c r="A32" s="487"/>
      <c r="B32" s="488"/>
    </row>
    <row r="33" spans="1:7" ht="28.5" customHeight="1" thickBot="1" x14ac:dyDescent="0.25">
      <c r="A33" s="491" t="s">
        <v>122</v>
      </c>
      <c r="B33" s="492">
        <f>IF(B34&gt;0,(100/B34)^2, 0)</f>
        <v>0</v>
      </c>
    </row>
    <row r="34" spans="1:7" x14ac:dyDescent="0.2">
      <c r="A34" s="490" t="s">
        <v>123</v>
      </c>
      <c r="B34" s="535">
        <f>IF(I31&gt;0,SUM(C6*I6,C24*I24,C25*I25,C26*I26,C27*I27,C28*I28,C29*I29,C30*I30)/I31, 0)</f>
        <v>0</v>
      </c>
      <c r="C34" s="534"/>
    </row>
    <row r="35" spans="1:7" ht="15.75" thickBot="1" x14ac:dyDescent="0.25">
      <c r="A35" s="493" t="s">
        <v>124</v>
      </c>
      <c r="B35" s="494">
        <f>B33*I31</f>
        <v>0</v>
      </c>
    </row>
    <row r="37" spans="1:7" ht="15.75" x14ac:dyDescent="0.2">
      <c r="A37" s="495" t="s">
        <v>125</v>
      </c>
      <c r="B37" s="496"/>
      <c r="C37" s="496"/>
      <c r="D37" s="497"/>
    </row>
    <row r="38" spans="1:7" ht="15.75" x14ac:dyDescent="0.2">
      <c r="A38" s="498"/>
    </row>
    <row r="39" spans="1:7" ht="16.5" thickBot="1" x14ac:dyDescent="0.25">
      <c r="A39" s="498" t="s">
        <v>126</v>
      </c>
      <c r="D39" s="499"/>
    </row>
    <row r="40" spans="1:7" ht="16.5" thickBot="1" x14ac:dyDescent="0.25">
      <c r="A40" s="500" t="s">
        <v>127</v>
      </c>
      <c r="B40" s="501"/>
      <c r="C40" s="502"/>
      <c r="D40" s="503"/>
    </row>
    <row r="41" spans="1:7" ht="15.75" x14ac:dyDescent="0.2">
      <c r="A41" s="504" t="s">
        <v>35</v>
      </c>
      <c r="B41" s="505" t="s">
        <v>128</v>
      </c>
      <c r="C41" s="505" t="s">
        <v>129</v>
      </c>
      <c r="D41" s="505" t="s">
        <v>130</v>
      </c>
      <c r="E41" s="506" t="s">
        <v>38</v>
      </c>
      <c r="F41" s="507" t="s">
        <v>131</v>
      </c>
    </row>
    <row r="42" spans="1:7" x14ac:dyDescent="0.2">
      <c r="A42" s="508"/>
      <c r="B42" s="509"/>
      <c r="C42" s="509"/>
      <c r="D42" s="509"/>
      <c r="E42" s="510">
        <f>SUM(B42:D42)</f>
        <v>0</v>
      </c>
      <c r="F42" s="511">
        <f>IF(E42&gt;0,E42/E$48,0)</f>
        <v>0</v>
      </c>
      <c r="G42" s="512"/>
    </row>
    <row r="43" spans="1:7" x14ac:dyDescent="0.2">
      <c r="A43" s="508"/>
      <c r="B43" s="509"/>
      <c r="C43" s="509"/>
      <c r="D43" s="509"/>
      <c r="E43" s="510"/>
      <c r="F43" s="511"/>
      <c r="G43" s="512"/>
    </row>
    <row r="44" spans="1:7" x14ac:dyDescent="0.2">
      <c r="A44" s="508"/>
      <c r="B44" s="509"/>
      <c r="C44" s="509"/>
      <c r="D44" s="509"/>
      <c r="E44" s="510"/>
      <c r="F44" s="511"/>
      <c r="G44" s="512"/>
    </row>
    <row r="45" spans="1:7" x14ac:dyDescent="0.2">
      <c r="A45" s="508"/>
      <c r="B45" s="509"/>
      <c r="C45" s="509"/>
      <c r="D45" s="509"/>
      <c r="E45" s="510">
        <f t="shared" ref="E45:E46" si="0">SUM(B45:D45)</f>
        <v>0</v>
      </c>
      <c r="F45" s="511">
        <f>IF(E45&gt;0,E45/E$48,0)</f>
        <v>0</v>
      </c>
      <c r="G45" s="512"/>
    </row>
    <row r="46" spans="1:7" x14ac:dyDescent="0.2">
      <c r="A46" s="464"/>
      <c r="B46" s="509"/>
      <c r="C46" s="509"/>
      <c r="D46" s="509"/>
      <c r="E46" s="510">
        <f t="shared" si="0"/>
        <v>0</v>
      </c>
      <c r="F46" s="511">
        <f>IF(E46&gt;0,E46/E$48,0)</f>
        <v>0</v>
      </c>
      <c r="G46" s="512"/>
    </row>
    <row r="47" spans="1:7" ht="15.75" thickBot="1" x14ac:dyDescent="0.25">
      <c r="A47" s="473"/>
      <c r="B47" s="513"/>
      <c r="C47" s="513"/>
      <c r="D47" s="513"/>
      <c r="E47" s="514">
        <f>SUM(B47:D47)</f>
        <v>0</v>
      </c>
      <c r="F47" s="511">
        <f>IF(E47&gt;0,E47/E$48,0)</f>
        <v>0</v>
      </c>
    </row>
    <row r="48" spans="1:7" s="520" customFormat="1" ht="16.5" thickBot="1" x14ac:dyDescent="0.3">
      <c r="A48" s="515" t="s">
        <v>132</v>
      </c>
      <c r="B48" s="516">
        <f>SUM(B42:B47)</f>
        <v>0</v>
      </c>
      <c r="C48" s="516">
        <f>SUM(C42:C47)</f>
        <v>0</v>
      </c>
      <c r="D48" s="517">
        <f>SUM(D42:D47)</f>
        <v>0</v>
      </c>
      <c r="E48" s="518">
        <f>SUM(E42:E47)</f>
        <v>0</v>
      </c>
      <c r="F48" s="519">
        <f>SUM(F42:F47)</f>
        <v>0</v>
      </c>
    </row>
    <row r="49" spans="1:7" ht="15.75" thickBot="1" x14ac:dyDescent="0.25">
      <c r="A49" s="487"/>
      <c r="B49" s="488"/>
    </row>
    <row r="50" spans="1:7" ht="30" x14ac:dyDescent="0.2">
      <c r="A50" s="521" t="s">
        <v>122</v>
      </c>
      <c r="B50" s="522">
        <f>IF(E48&gt;0,E48/D40,0)</f>
        <v>0</v>
      </c>
      <c r="C50" s="523"/>
    </row>
    <row r="51" spans="1:7" x14ac:dyDescent="0.2">
      <c r="A51" s="524" t="s">
        <v>123</v>
      </c>
      <c r="B51" s="525">
        <f>IF(B50&gt;0,SQRT(10000/B50),0)</f>
        <v>0</v>
      </c>
    </row>
    <row r="52" spans="1:7" ht="15.75" thickBot="1" x14ac:dyDescent="0.25">
      <c r="A52" s="526" t="s">
        <v>124</v>
      </c>
      <c r="B52" s="527">
        <f>E48</f>
        <v>0</v>
      </c>
      <c r="C52" s="523"/>
    </row>
    <row r="53" spans="1:7" x14ac:dyDescent="0.2">
      <c r="A53" s="528"/>
      <c r="B53" s="529"/>
    </row>
    <row r="54" spans="1:7" ht="16.5" thickBot="1" x14ac:dyDescent="0.25">
      <c r="A54" s="498" t="s">
        <v>133</v>
      </c>
      <c r="D54" s="499"/>
    </row>
    <row r="55" spans="1:7" ht="16.5" thickBot="1" x14ac:dyDescent="0.25">
      <c r="A55" s="500" t="s">
        <v>127</v>
      </c>
      <c r="B55" s="501"/>
      <c r="C55" s="502"/>
      <c r="D55" s="503"/>
    </row>
    <row r="56" spans="1:7" x14ac:dyDescent="0.2">
      <c r="A56" s="504" t="s">
        <v>35</v>
      </c>
      <c r="B56" s="530" t="s">
        <v>128</v>
      </c>
      <c r="C56" s="530" t="s">
        <v>129</v>
      </c>
      <c r="D56" s="530" t="s">
        <v>130</v>
      </c>
      <c r="E56" s="531" t="s">
        <v>38</v>
      </c>
      <c r="F56" s="532" t="s">
        <v>131</v>
      </c>
    </row>
    <row r="57" spans="1:7" x14ac:dyDescent="0.2">
      <c r="A57" s="508"/>
      <c r="B57" s="509"/>
      <c r="C57" s="509"/>
      <c r="D57" s="509"/>
      <c r="E57" s="510">
        <f>SUM(B57:D57)</f>
        <v>0</v>
      </c>
      <c r="F57" s="511">
        <f>IF(E57&gt;0,E57/E$48,0)</f>
        <v>0</v>
      </c>
      <c r="G57" s="512"/>
    </row>
    <row r="58" spans="1:7" x14ac:dyDescent="0.2">
      <c r="A58" s="508"/>
      <c r="B58" s="509"/>
      <c r="C58" s="509"/>
      <c r="D58" s="509"/>
      <c r="E58" s="510"/>
      <c r="F58" s="511"/>
      <c r="G58" s="512"/>
    </row>
    <row r="59" spans="1:7" x14ac:dyDescent="0.2">
      <c r="A59" s="508"/>
      <c r="B59" s="509"/>
      <c r="C59" s="509"/>
      <c r="D59" s="509"/>
      <c r="E59" s="510"/>
      <c r="F59" s="511"/>
      <c r="G59" s="512"/>
    </row>
    <row r="60" spans="1:7" x14ac:dyDescent="0.2">
      <c r="A60" s="508"/>
      <c r="B60" s="509"/>
      <c r="C60" s="509"/>
      <c r="D60" s="509"/>
      <c r="E60" s="510">
        <f t="shared" ref="E60:E61" si="1">SUM(B60:D60)</f>
        <v>0</v>
      </c>
      <c r="F60" s="511">
        <f>IF(E60&gt;0,E60/E$48,0)</f>
        <v>0</v>
      </c>
      <c r="G60" s="512"/>
    </row>
    <row r="61" spans="1:7" x14ac:dyDescent="0.2">
      <c r="A61" s="464"/>
      <c r="B61" s="509"/>
      <c r="C61" s="509"/>
      <c r="D61" s="509"/>
      <c r="E61" s="510">
        <f t="shared" si="1"/>
        <v>0</v>
      </c>
      <c r="F61" s="511">
        <f>IF(E61&gt;0,E61/E$48,0)</f>
        <v>0</v>
      </c>
      <c r="G61" s="512"/>
    </row>
    <row r="62" spans="1:7" ht="15.75" thickBot="1" x14ac:dyDescent="0.25">
      <c r="A62" s="473"/>
      <c r="B62" s="513"/>
      <c r="C62" s="513"/>
      <c r="D62" s="513"/>
      <c r="E62" s="514">
        <f>SUM(B62:D62)</f>
        <v>0</v>
      </c>
      <c r="F62" s="511">
        <f>IF(E62&gt;0,E62/E$48,0)</f>
        <v>0</v>
      </c>
    </row>
    <row r="63" spans="1:7" s="520" customFormat="1" ht="16.5" thickBot="1" x14ac:dyDescent="0.3">
      <c r="A63" s="515" t="s">
        <v>134</v>
      </c>
      <c r="B63" s="516">
        <f>SUM(B57:B62)</f>
        <v>0</v>
      </c>
      <c r="C63" s="516">
        <f>SUM(C57:C62)</f>
        <v>0</v>
      </c>
      <c r="D63" s="517">
        <f>SUM(D57:D62)</f>
        <v>0</v>
      </c>
      <c r="E63" s="518">
        <f>SUM(E57:E62)</f>
        <v>0</v>
      </c>
      <c r="F63" s="519">
        <f>SUM(F57:F62)</f>
        <v>0</v>
      </c>
    </row>
    <row r="64" spans="1:7" ht="15.75" thickBot="1" x14ac:dyDescent="0.25">
      <c r="A64" s="487"/>
      <c r="B64" s="488"/>
    </row>
    <row r="65" spans="1:7" ht="30" x14ac:dyDescent="0.2">
      <c r="A65" s="521" t="s">
        <v>122</v>
      </c>
      <c r="B65" s="522">
        <f>IF(E63&gt;0,E63/D55,0)</f>
        <v>0</v>
      </c>
      <c r="C65" s="523"/>
    </row>
    <row r="66" spans="1:7" x14ac:dyDescent="0.2">
      <c r="A66" s="524" t="s">
        <v>123</v>
      </c>
      <c r="B66" s="525">
        <f>IF(B65&gt;0,SQRT(10000/B65),0)</f>
        <v>0</v>
      </c>
    </row>
    <row r="67" spans="1:7" ht="15.75" thickBot="1" x14ac:dyDescent="0.25">
      <c r="A67" s="533" t="s">
        <v>124</v>
      </c>
      <c r="B67" s="494">
        <f>E63</f>
        <v>0</v>
      </c>
      <c r="C67" s="523"/>
    </row>
    <row r="69" spans="1:7" ht="16.5" thickBot="1" x14ac:dyDescent="0.25">
      <c r="A69" s="498" t="s">
        <v>135</v>
      </c>
      <c r="D69" s="499"/>
    </row>
    <row r="70" spans="1:7" ht="16.5" thickBot="1" x14ac:dyDescent="0.25">
      <c r="A70" s="500" t="s">
        <v>127</v>
      </c>
      <c r="B70" s="501"/>
      <c r="C70" s="502"/>
      <c r="D70" s="503"/>
    </row>
    <row r="71" spans="1:7" x14ac:dyDescent="0.2">
      <c r="A71" s="504" t="s">
        <v>35</v>
      </c>
      <c r="B71" s="530" t="s">
        <v>128</v>
      </c>
      <c r="C71" s="530" t="s">
        <v>129</v>
      </c>
      <c r="D71" s="530" t="s">
        <v>130</v>
      </c>
      <c r="E71" s="531" t="s">
        <v>38</v>
      </c>
      <c r="F71" s="532" t="s">
        <v>131</v>
      </c>
    </row>
    <row r="72" spans="1:7" x14ac:dyDescent="0.2">
      <c r="A72" s="508"/>
      <c r="B72" s="509"/>
      <c r="C72" s="509"/>
      <c r="D72" s="509"/>
      <c r="E72" s="510">
        <f>SUM(B72:D72)</f>
        <v>0</v>
      </c>
      <c r="F72" s="511">
        <f>IF(E72&gt;0,E72/E$48,0)</f>
        <v>0</v>
      </c>
      <c r="G72" s="512"/>
    </row>
    <row r="73" spans="1:7" x14ac:dyDescent="0.2">
      <c r="A73" s="508"/>
      <c r="B73" s="509"/>
      <c r="C73" s="509"/>
      <c r="D73" s="509"/>
      <c r="E73" s="510"/>
      <c r="F73" s="511"/>
      <c r="G73" s="512"/>
    </row>
    <row r="74" spans="1:7" x14ac:dyDescent="0.2">
      <c r="A74" s="508"/>
      <c r="B74" s="509"/>
      <c r="C74" s="509"/>
      <c r="D74" s="509"/>
      <c r="E74" s="510"/>
      <c r="F74" s="511"/>
      <c r="G74" s="512"/>
    </row>
    <row r="75" spans="1:7" x14ac:dyDescent="0.2">
      <c r="A75" s="508"/>
      <c r="B75" s="509"/>
      <c r="C75" s="509"/>
      <c r="D75" s="509"/>
      <c r="E75" s="510">
        <f t="shared" ref="E75:E76" si="2">SUM(B75:D75)</f>
        <v>0</v>
      </c>
      <c r="F75" s="511">
        <f>IF(E75&gt;0,E75/E$48,0)</f>
        <v>0</v>
      </c>
      <c r="G75" s="512"/>
    </row>
    <row r="76" spans="1:7" x14ac:dyDescent="0.2">
      <c r="A76" s="464"/>
      <c r="B76" s="509"/>
      <c r="C76" s="509"/>
      <c r="D76" s="509"/>
      <c r="E76" s="510">
        <f t="shared" si="2"/>
        <v>0</v>
      </c>
      <c r="F76" s="511">
        <f>IF(E76&gt;0,E76/E$48,0)</f>
        <v>0</v>
      </c>
      <c r="G76" s="512"/>
    </row>
    <row r="77" spans="1:7" ht="15.75" thickBot="1" x14ac:dyDescent="0.25">
      <c r="A77" s="473"/>
      <c r="B77" s="513"/>
      <c r="C77" s="513"/>
      <c r="D77" s="513"/>
      <c r="E77" s="514">
        <f>SUM(B77:D77)</f>
        <v>0</v>
      </c>
      <c r="F77" s="511">
        <f>IF(E77&gt;0,E77/E$48,0)</f>
        <v>0</v>
      </c>
    </row>
    <row r="78" spans="1:7" s="520" customFormat="1" ht="16.5" thickBot="1" x14ac:dyDescent="0.3">
      <c r="A78" s="515" t="s">
        <v>134</v>
      </c>
      <c r="B78" s="516">
        <f>SUM(B72:B77)</f>
        <v>0</v>
      </c>
      <c r="C78" s="516">
        <f>SUM(C72:C77)</f>
        <v>0</v>
      </c>
      <c r="D78" s="517">
        <f>SUM(D72:D77)</f>
        <v>0</v>
      </c>
      <c r="E78" s="518">
        <f>SUM(E72:E77)</f>
        <v>0</v>
      </c>
      <c r="F78" s="519">
        <f>SUM(F72:F77)</f>
        <v>0</v>
      </c>
    </row>
    <row r="79" spans="1:7" ht="15.75" thickBot="1" x14ac:dyDescent="0.25">
      <c r="A79" s="487"/>
      <c r="B79" s="488"/>
    </row>
    <row r="80" spans="1:7" ht="30" x14ac:dyDescent="0.2">
      <c r="A80" s="521" t="s">
        <v>122</v>
      </c>
      <c r="B80" s="522">
        <f>IF(E78&gt;0,E78/D70,0)</f>
        <v>0</v>
      </c>
      <c r="C80" s="523"/>
    </row>
    <row r="81" spans="1:7" x14ac:dyDescent="0.2">
      <c r="A81" s="524" t="s">
        <v>123</v>
      </c>
      <c r="B81" s="525">
        <f>IF(B80&gt;0,SQRT(10000/B80),0)</f>
        <v>0</v>
      </c>
    </row>
    <row r="82" spans="1:7" ht="15.75" thickBot="1" x14ac:dyDescent="0.25">
      <c r="A82" s="533" t="s">
        <v>124</v>
      </c>
      <c r="B82" s="494">
        <f>E78</f>
        <v>0</v>
      </c>
      <c r="C82" s="523"/>
    </row>
    <row r="84" spans="1:7" ht="16.5" thickBot="1" x14ac:dyDescent="0.25">
      <c r="A84" s="498" t="s">
        <v>136</v>
      </c>
      <c r="D84" s="499"/>
    </row>
    <row r="85" spans="1:7" ht="16.5" thickBot="1" x14ac:dyDescent="0.25">
      <c r="A85" s="500" t="s">
        <v>137</v>
      </c>
      <c r="B85" s="501"/>
      <c r="C85" s="502"/>
      <c r="D85" s="503"/>
    </row>
    <row r="86" spans="1:7" x14ac:dyDescent="0.2">
      <c r="A86" s="504" t="s">
        <v>35</v>
      </c>
      <c r="B86" s="530" t="s">
        <v>128</v>
      </c>
      <c r="C86" s="530" t="s">
        <v>129</v>
      </c>
      <c r="D86" s="530" t="s">
        <v>130</v>
      </c>
      <c r="E86" s="531" t="s">
        <v>38</v>
      </c>
      <c r="F86" s="532" t="s">
        <v>131</v>
      </c>
    </row>
    <row r="87" spans="1:7" x14ac:dyDescent="0.2">
      <c r="A87" s="508"/>
      <c r="B87" s="509"/>
      <c r="C87" s="509"/>
      <c r="D87" s="509"/>
      <c r="E87" s="510">
        <f>SUM(B87:D87)</f>
        <v>0</v>
      </c>
      <c r="F87" s="511">
        <f>IF(E87&gt;0,E87/E$48,0)</f>
        <v>0</v>
      </c>
      <c r="G87" s="512"/>
    </row>
    <row r="88" spans="1:7" x14ac:dyDescent="0.2">
      <c r="A88" s="508"/>
      <c r="B88" s="509"/>
      <c r="C88" s="509"/>
      <c r="D88" s="509"/>
      <c r="E88" s="510"/>
      <c r="F88" s="511"/>
      <c r="G88" s="512"/>
    </row>
    <row r="89" spans="1:7" x14ac:dyDescent="0.2">
      <c r="A89" s="508"/>
      <c r="B89" s="509"/>
      <c r="C89" s="509"/>
      <c r="D89" s="509"/>
      <c r="E89" s="510"/>
      <c r="F89" s="511"/>
      <c r="G89" s="512"/>
    </row>
    <row r="90" spans="1:7" x14ac:dyDescent="0.2">
      <c r="A90" s="508"/>
      <c r="B90" s="509"/>
      <c r="C90" s="509"/>
      <c r="D90" s="509"/>
      <c r="E90" s="510">
        <f t="shared" ref="E90:E91" si="3">SUM(B90:D90)</f>
        <v>0</v>
      </c>
      <c r="F90" s="511">
        <f>IF(E90&gt;0,E90/E$48,0)</f>
        <v>0</v>
      </c>
      <c r="G90" s="512"/>
    </row>
    <row r="91" spans="1:7" x14ac:dyDescent="0.2">
      <c r="A91" s="464"/>
      <c r="B91" s="509"/>
      <c r="C91" s="509"/>
      <c r="D91" s="509"/>
      <c r="E91" s="510">
        <f t="shared" si="3"/>
        <v>0</v>
      </c>
      <c r="F91" s="511">
        <f>IF(E91&gt;0,E91/E$48,0)</f>
        <v>0</v>
      </c>
      <c r="G91" s="512"/>
    </row>
    <row r="92" spans="1:7" ht="15.75" thickBot="1" x14ac:dyDescent="0.25">
      <c r="A92" s="473"/>
      <c r="B92" s="513"/>
      <c r="C92" s="513"/>
      <c r="D92" s="513"/>
      <c r="E92" s="514">
        <f>SUM(B92:D92)</f>
        <v>0</v>
      </c>
      <c r="F92" s="511">
        <f>IF(E92&gt;0,E92/E$48,0)</f>
        <v>0</v>
      </c>
    </row>
    <row r="93" spans="1:7" s="520" customFormat="1" ht="16.5" thickBot="1" x14ac:dyDescent="0.3">
      <c r="A93" s="515" t="s">
        <v>134</v>
      </c>
      <c r="B93" s="516">
        <f>SUM(B87:B92)</f>
        <v>0</v>
      </c>
      <c r="C93" s="516">
        <f>SUM(C87:C92)</f>
        <v>0</v>
      </c>
      <c r="D93" s="517">
        <f>SUM(D87:D92)</f>
        <v>0</v>
      </c>
      <c r="E93" s="518">
        <f>SUM(E87:E92)</f>
        <v>0</v>
      </c>
      <c r="F93" s="519">
        <f>SUM(F87:F92)</f>
        <v>0</v>
      </c>
    </row>
    <row r="94" spans="1:7" ht="15.75" thickBot="1" x14ac:dyDescent="0.25">
      <c r="A94" s="487"/>
      <c r="B94" s="488"/>
    </row>
    <row r="95" spans="1:7" ht="30" x14ac:dyDescent="0.2">
      <c r="A95" s="521" t="s">
        <v>122</v>
      </c>
      <c r="B95" s="522">
        <f>IF(E93&gt;0,E93/D85,0)</f>
        <v>0</v>
      </c>
      <c r="C95" s="523"/>
    </row>
    <row r="96" spans="1:7" x14ac:dyDescent="0.2">
      <c r="A96" s="524" t="s">
        <v>123</v>
      </c>
      <c r="B96" s="525">
        <f>IF(B95&gt;0,SQRT(10000/B95),0)</f>
        <v>0</v>
      </c>
    </row>
    <row r="97" spans="1:3" ht="15.75" thickBot="1" x14ac:dyDescent="0.25">
      <c r="A97" s="533" t="s">
        <v>124</v>
      </c>
      <c r="B97" s="494">
        <f>E93</f>
        <v>0</v>
      </c>
      <c r="C97" s="523"/>
    </row>
  </sheetData>
  <sheetProtection algorithmName="SHA-512" hashValue="DbbVM7VdqJa8XZZyBaEXUoEWpQ4gdrHDywC6u0QknWEh12y901OnGowHpFZXWWtmgKszgnyZ9WnePIZCpLvnGQ==" saltValue="0/ikD1dtaJfYN9uDWrayyA==" spinCount="100000" sheet="1" objects="1" scenarios="1"/>
  <mergeCells count="1">
    <mergeCell ref="A1:I1"/>
  </mergeCells>
  <pageMargins left="0.7" right="0.7" top="0.75" bottom="0.75" header="0.3" footer="0.3"/>
  <pageSetup paperSize="9" orientation="portrait"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8E4BC"/>
  </sheetPr>
  <dimension ref="A1:N118"/>
  <sheetViews>
    <sheetView topLeftCell="A3" zoomScaleNormal="100" workbookViewId="0">
      <selection activeCell="A17" sqref="A17"/>
    </sheetView>
  </sheetViews>
  <sheetFormatPr defaultRowHeight="15" x14ac:dyDescent="0.2"/>
  <cols>
    <col min="1" max="1" width="25.28515625" style="145" customWidth="1"/>
    <col min="2" max="2" width="21.5703125" style="145" customWidth="1"/>
    <col min="3" max="3" width="17.42578125" style="145" customWidth="1"/>
    <col min="4" max="4" width="20.7109375" style="145" customWidth="1"/>
    <col min="5" max="5" width="21.42578125" style="145" customWidth="1"/>
    <col min="6" max="6" width="15.140625" style="145" customWidth="1"/>
    <col min="7" max="7" width="21.42578125" style="145" customWidth="1"/>
    <col min="8" max="8" width="13.28515625" style="145" customWidth="1"/>
    <col min="9" max="9" width="29.28515625" style="145" customWidth="1"/>
    <col min="10" max="10" width="11.7109375" style="145" customWidth="1"/>
    <col min="11" max="11" width="9.140625" style="145"/>
    <col min="12" max="12" width="12.85546875" style="145" customWidth="1"/>
    <col min="13" max="13" width="11.140625" style="145" customWidth="1"/>
    <col min="14" max="257" width="9.140625" style="145"/>
    <col min="258" max="258" width="15.140625" style="145" bestFit="1" customWidth="1"/>
    <col min="259" max="513" width="9.140625" style="145"/>
    <col min="514" max="514" width="15.140625" style="145" bestFit="1" customWidth="1"/>
    <col min="515" max="769" width="9.140625" style="145"/>
    <col min="770" max="770" width="15.140625" style="145" bestFit="1" customWidth="1"/>
    <col min="771" max="1025" width="9.140625" style="145"/>
    <col min="1026" max="1026" width="15.140625" style="145" bestFit="1" customWidth="1"/>
    <col min="1027" max="1281" width="9.140625" style="145"/>
    <col min="1282" max="1282" width="15.140625" style="145" bestFit="1" customWidth="1"/>
    <col min="1283" max="1537" width="9.140625" style="145"/>
    <col min="1538" max="1538" width="15.140625" style="145" bestFit="1" customWidth="1"/>
    <col min="1539" max="1793" width="9.140625" style="145"/>
    <col min="1794" max="1794" width="15.140625" style="145" bestFit="1" customWidth="1"/>
    <col min="1795" max="2049" width="9.140625" style="145"/>
    <col min="2050" max="2050" width="15.140625" style="145" bestFit="1" customWidth="1"/>
    <col min="2051" max="2305" width="9.140625" style="145"/>
    <col min="2306" max="2306" width="15.140625" style="145" bestFit="1" customWidth="1"/>
    <col min="2307" max="2561" width="9.140625" style="145"/>
    <col min="2562" max="2562" width="15.140625" style="145" bestFit="1" customWidth="1"/>
    <col min="2563" max="2817" width="9.140625" style="145"/>
    <col min="2818" max="2818" width="15.140625" style="145" bestFit="1" customWidth="1"/>
    <col min="2819" max="3073" width="9.140625" style="145"/>
    <col min="3074" max="3074" width="15.140625" style="145" bestFit="1" customWidth="1"/>
    <col min="3075" max="3329" width="9.140625" style="145"/>
    <col min="3330" max="3330" width="15.140625" style="145" bestFit="1" customWidth="1"/>
    <col min="3331" max="3585" width="9.140625" style="145"/>
    <col min="3586" max="3586" width="15.140625" style="145" bestFit="1" customWidth="1"/>
    <col min="3587" max="3841" width="9.140625" style="145"/>
    <col min="3842" max="3842" width="15.140625" style="145" bestFit="1" customWidth="1"/>
    <col min="3843" max="4097" width="9.140625" style="145"/>
    <col min="4098" max="4098" width="15.140625" style="145" bestFit="1" customWidth="1"/>
    <col min="4099" max="4353" width="9.140625" style="145"/>
    <col min="4354" max="4354" width="15.140625" style="145" bestFit="1" customWidth="1"/>
    <col min="4355" max="4609" width="9.140625" style="145"/>
    <col min="4610" max="4610" width="15.140625" style="145" bestFit="1" customWidth="1"/>
    <col min="4611" max="4865" width="9.140625" style="145"/>
    <col min="4866" max="4866" width="15.140625" style="145" bestFit="1" customWidth="1"/>
    <col min="4867" max="5121" width="9.140625" style="145"/>
    <col min="5122" max="5122" width="15.140625" style="145" bestFit="1" customWidth="1"/>
    <col min="5123" max="5377" width="9.140625" style="145"/>
    <col min="5378" max="5378" width="15.140625" style="145" bestFit="1" customWidth="1"/>
    <col min="5379" max="5633" width="9.140625" style="145"/>
    <col min="5634" max="5634" width="15.140625" style="145" bestFit="1" customWidth="1"/>
    <col min="5635" max="5889" width="9.140625" style="145"/>
    <col min="5890" max="5890" width="15.140625" style="145" bestFit="1" customWidth="1"/>
    <col min="5891" max="6145" width="9.140625" style="145"/>
    <col min="6146" max="6146" width="15.140625" style="145" bestFit="1" customWidth="1"/>
    <col min="6147" max="6401" width="9.140625" style="145"/>
    <col min="6402" max="6402" width="15.140625" style="145" bestFit="1" customWidth="1"/>
    <col min="6403" max="6657" width="9.140625" style="145"/>
    <col min="6658" max="6658" width="15.140625" style="145" bestFit="1" customWidth="1"/>
    <col min="6659" max="6913" width="9.140625" style="145"/>
    <col min="6914" max="6914" width="15.140625" style="145" bestFit="1" customWidth="1"/>
    <col min="6915" max="7169" width="9.140625" style="145"/>
    <col min="7170" max="7170" width="15.140625" style="145" bestFit="1" customWidth="1"/>
    <col min="7171" max="7425" width="9.140625" style="145"/>
    <col min="7426" max="7426" width="15.140625" style="145" bestFit="1" customWidth="1"/>
    <col min="7427" max="7681" width="9.140625" style="145"/>
    <col min="7682" max="7682" width="15.140625" style="145" bestFit="1" customWidth="1"/>
    <col min="7683" max="7937" width="9.140625" style="145"/>
    <col min="7938" max="7938" width="15.140625" style="145" bestFit="1" customWidth="1"/>
    <col min="7939" max="8193" width="9.140625" style="145"/>
    <col min="8194" max="8194" width="15.140625" style="145" bestFit="1" customWidth="1"/>
    <col min="8195" max="8449" width="9.140625" style="145"/>
    <col min="8450" max="8450" width="15.140625" style="145" bestFit="1" customWidth="1"/>
    <col min="8451" max="8705" width="9.140625" style="145"/>
    <col min="8706" max="8706" width="15.140625" style="145" bestFit="1" customWidth="1"/>
    <col min="8707" max="8961" width="9.140625" style="145"/>
    <col min="8962" max="8962" width="15.140625" style="145" bestFit="1" customWidth="1"/>
    <col min="8963" max="9217" width="9.140625" style="145"/>
    <col min="9218" max="9218" width="15.140625" style="145" bestFit="1" customWidth="1"/>
    <col min="9219" max="9473" width="9.140625" style="145"/>
    <col min="9474" max="9474" width="15.140625" style="145" bestFit="1" customWidth="1"/>
    <col min="9475" max="9729" width="9.140625" style="145"/>
    <col min="9730" max="9730" width="15.140625" style="145" bestFit="1" customWidth="1"/>
    <col min="9731" max="9985" width="9.140625" style="145"/>
    <col min="9986" max="9986" width="15.140625" style="145" bestFit="1" customWidth="1"/>
    <col min="9987" max="10241" width="9.140625" style="145"/>
    <col min="10242" max="10242" width="15.140625" style="145" bestFit="1" customWidth="1"/>
    <col min="10243" max="10497" width="9.140625" style="145"/>
    <col min="10498" max="10498" width="15.140625" style="145" bestFit="1" customWidth="1"/>
    <col min="10499" max="10753" width="9.140625" style="145"/>
    <col min="10754" max="10754" width="15.140625" style="145" bestFit="1" customWidth="1"/>
    <col min="10755" max="11009" width="9.140625" style="145"/>
    <col min="11010" max="11010" width="15.140625" style="145" bestFit="1" customWidth="1"/>
    <col min="11011" max="11265" width="9.140625" style="145"/>
    <col min="11266" max="11266" width="15.140625" style="145" bestFit="1" customWidth="1"/>
    <col min="11267" max="11521" width="9.140625" style="145"/>
    <col min="11522" max="11522" width="15.140625" style="145" bestFit="1" customWidth="1"/>
    <col min="11523" max="11777" width="9.140625" style="145"/>
    <col min="11778" max="11778" width="15.140625" style="145" bestFit="1" customWidth="1"/>
    <col min="11779" max="12033" width="9.140625" style="145"/>
    <col min="12034" max="12034" width="15.140625" style="145" bestFit="1" customWidth="1"/>
    <col min="12035" max="12289" width="9.140625" style="145"/>
    <col min="12290" max="12290" width="15.140625" style="145" bestFit="1" customWidth="1"/>
    <col min="12291" max="12545" width="9.140625" style="145"/>
    <col min="12546" max="12546" width="15.140625" style="145" bestFit="1" customWidth="1"/>
    <col min="12547" max="12801" width="9.140625" style="145"/>
    <col min="12802" max="12802" width="15.140625" style="145" bestFit="1" customWidth="1"/>
    <col min="12803" max="13057" width="9.140625" style="145"/>
    <col min="13058" max="13058" width="15.140625" style="145" bestFit="1" customWidth="1"/>
    <col min="13059" max="13313" width="9.140625" style="145"/>
    <col min="13314" max="13314" width="15.140625" style="145" bestFit="1" customWidth="1"/>
    <col min="13315" max="13569" width="9.140625" style="145"/>
    <col min="13570" max="13570" width="15.140625" style="145" bestFit="1" customWidth="1"/>
    <col min="13571" max="13825" width="9.140625" style="145"/>
    <col min="13826" max="13826" width="15.140625" style="145" bestFit="1" customWidth="1"/>
    <col min="13827" max="14081" width="9.140625" style="145"/>
    <col min="14082" max="14082" width="15.140625" style="145" bestFit="1" customWidth="1"/>
    <col min="14083" max="14337" width="9.140625" style="145"/>
    <col min="14338" max="14338" width="15.140625" style="145" bestFit="1" customWidth="1"/>
    <col min="14339" max="14593" width="9.140625" style="145"/>
    <col min="14594" max="14594" width="15.140625" style="145" bestFit="1" customWidth="1"/>
    <col min="14595" max="14849" width="9.140625" style="145"/>
    <col min="14850" max="14850" width="15.140625" style="145" bestFit="1" customWidth="1"/>
    <col min="14851" max="15105" width="9.140625" style="145"/>
    <col min="15106" max="15106" width="15.140625" style="145" bestFit="1" customWidth="1"/>
    <col min="15107" max="15361" width="9.140625" style="145"/>
    <col min="15362" max="15362" width="15.140625" style="145" bestFit="1" customWidth="1"/>
    <col min="15363" max="15617" width="9.140625" style="145"/>
    <col min="15618" max="15618" width="15.140625" style="145" bestFit="1" customWidth="1"/>
    <col min="15619" max="15873" width="9.140625" style="145"/>
    <col min="15874" max="15874" width="15.140625" style="145" bestFit="1" customWidth="1"/>
    <col min="15875" max="16129" width="9.140625" style="145"/>
    <col min="16130" max="16130" width="15.140625" style="145" bestFit="1" customWidth="1"/>
    <col min="16131" max="16384" width="9.140625" style="145"/>
  </cols>
  <sheetData>
    <row r="1" spans="1:14" x14ac:dyDescent="0.2">
      <c r="A1" s="313" t="s">
        <v>138</v>
      </c>
      <c r="B1" s="314"/>
      <c r="C1" s="314"/>
      <c r="D1" s="314"/>
      <c r="E1" s="315"/>
      <c r="G1" s="638" t="s">
        <v>41</v>
      </c>
      <c r="H1" s="638"/>
      <c r="I1" s="639" t="s">
        <v>42</v>
      </c>
      <c r="J1" s="639"/>
      <c r="K1" s="235" t="s">
        <v>43</v>
      </c>
      <c r="L1" s="235"/>
      <c r="M1" s="235"/>
      <c r="N1" s="235"/>
    </row>
    <row r="2" spans="1:14" ht="15" customHeight="1" thickBot="1" x14ac:dyDescent="0.25">
      <c r="A2" s="608" t="s">
        <v>139</v>
      </c>
      <c r="B2" s="609"/>
      <c r="C2" s="609"/>
      <c r="D2" s="609"/>
      <c r="E2" s="610"/>
    </row>
    <row r="3" spans="1:14" ht="16.5" thickBot="1" x14ac:dyDescent="0.3">
      <c r="A3" s="71"/>
    </row>
    <row r="4" spans="1:14" ht="16.5" thickBot="1" x14ac:dyDescent="0.25">
      <c r="A4" s="146" t="s">
        <v>140</v>
      </c>
      <c r="F4" s="147"/>
      <c r="G4" s="148"/>
      <c r="H4" s="148"/>
      <c r="I4" s="149"/>
      <c r="J4" s="149"/>
    </row>
    <row r="5" spans="1:14" ht="15.75" customHeight="1" x14ac:dyDescent="0.2">
      <c r="A5" s="207" t="s">
        <v>0</v>
      </c>
      <c r="B5" s="228" t="s">
        <v>141</v>
      </c>
      <c r="C5" s="229"/>
      <c r="D5" s="229"/>
      <c r="E5" s="230"/>
      <c r="F5" s="149"/>
      <c r="J5" s="147"/>
    </row>
    <row r="6" spans="1:14" x14ac:dyDescent="0.2">
      <c r="A6" s="65" t="s">
        <v>142</v>
      </c>
      <c r="B6" s="651" t="s">
        <v>143</v>
      </c>
      <c r="C6" s="652"/>
      <c r="D6" s="652"/>
      <c r="E6" s="653"/>
      <c r="F6" s="149"/>
      <c r="G6" s="149"/>
      <c r="H6" s="149"/>
      <c r="I6" s="149"/>
    </row>
    <row r="7" spans="1:14" x14ac:dyDescent="0.2">
      <c r="A7" s="208" t="s">
        <v>144</v>
      </c>
      <c r="B7" s="651" t="s">
        <v>145</v>
      </c>
      <c r="C7" s="652"/>
      <c r="D7" s="652"/>
      <c r="E7" s="653"/>
      <c r="F7" s="149"/>
      <c r="G7" s="149"/>
      <c r="H7" s="149"/>
      <c r="I7" s="149"/>
    </row>
    <row r="8" spans="1:14" x14ac:dyDescent="0.2">
      <c r="A8" s="212" t="s">
        <v>2</v>
      </c>
      <c r="B8" s="651" t="s">
        <v>146</v>
      </c>
      <c r="C8" s="652"/>
      <c r="D8" s="652"/>
      <c r="E8" s="653"/>
      <c r="F8" s="150"/>
      <c r="G8" s="150"/>
      <c r="H8" s="150"/>
      <c r="I8" s="150"/>
    </row>
    <row r="9" spans="1:14" ht="35.25" customHeight="1" x14ac:dyDescent="0.2">
      <c r="A9" s="214" t="s">
        <v>147</v>
      </c>
      <c r="B9" s="656" t="s">
        <v>148</v>
      </c>
      <c r="C9" s="656"/>
      <c r="D9" s="656"/>
      <c r="E9" s="657"/>
      <c r="F9" s="18"/>
      <c r="G9" s="18"/>
      <c r="H9" s="18"/>
      <c r="I9" s="18"/>
    </row>
    <row r="10" spans="1:14" x14ac:dyDescent="0.2">
      <c r="A10" s="213" t="s">
        <v>4</v>
      </c>
      <c r="B10" s="231">
        <v>2</v>
      </c>
      <c r="C10" s="649" t="s">
        <v>149</v>
      </c>
      <c r="D10" s="649"/>
      <c r="E10" s="650"/>
      <c r="F10" s="149"/>
      <c r="G10" s="149"/>
      <c r="H10" s="149"/>
      <c r="I10" s="149"/>
    </row>
    <row r="11" spans="1:14" ht="15.75" x14ac:dyDescent="0.2">
      <c r="A11" s="209" t="s">
        <v>7</v>
      </c>
      <c r="B11" s="651">
        <v>10</v>
      </c>
      <c r="C11" s="652"/>
      <c r="D11" s="652"/>
      <c r="E11" s="653"/>
      <c r="F11" s="150"/>
      <c r="G11" s="68"/>
    </row>
    <row r="12" spans="1:14" ht="15.75" x14ac:dyDescent="0.2">
      <c r="A12" s="209" t="s">
        <v>5</v>
      </c>
      <c r="B12" s="232">
        <v>5.8</v>
      </c>
      <c r="C12" s="654" t="s">
        <v>150</v>
      </c>
      <c r="D12" s="655"/>
      <c r="E12" s="234">
        <v>0</v>
      </c>
      <c r="F12" s="149"/>
      <c r="G12" s="149"/>
      <c r="H12" s="149"/>
      <c r="I12" s="148"/>
    </row>
    <row r="13" spans="1:14" ht="16.5" thickBot="1" x14ac:dyDescent="0.25">
      <c r="A13" s="210" t="s">
        <v>151</v>
      </c>
      <c r="B13" s="233">
        <f>IF(B12&gt;0,PI()*B12*B12/10000,E12*E12/10000)</f>
        <v>1.0568317686676064E-2</v>
      </c>
      <c r="C13" s="151" t="s">
        <v>152</v>
      </c>
      <c r="D13" s="151"/>
      <c r="E13" s="152"/>
      <c r="F13" s="149"/>
      <c r="G13" s="149"/>
      <c r="H13" s="149"/>
      <c r="I13" s="148"/>
    </row>
    <row r="14" spans="1:14" ht="16.5" thickBot="1" x14ac:dyDescent="0.3">
      <c r="A14" s="71"/>
    </row>
    <row r="15" spans="1:14" ht="15" customHeight="1" x14ac:dyDescent="0.2">
      <c r="A15" s="320" t="s">
        <v>153</v>
      </c>
      <c r="B15" s="314"/>
      <c r="C15" s="314"/>
      <c r="D15" s="314"/>
      <c r="E15" s="314"/>
      <c r="F15" s="314"/>
      <c r="G15" s="314"/>
      <c r="H15" s="314"/>
      <c r="I15" s="315"/>
    </row>
    <row r="16" spans="1:14" ht="15" customHeight="1" x14ac:dyDescent="0.2">
      <c r="A16" s="321" t="s">
        <v>501</v>
      </c>
      <c r="B16" s="322"/>
      <c r="C16" s="322"/>
      <c r="D16" s="322"/>
      <c r="E16" s="322"/>
      <c r="F16" s="322"/>
      <c r="G16" s="322"/>
      <c r="H16" s="322"/>
      <c r="I16" s="323"/>
    </row>
    <row r="17" spans="1:11" ht="15" customHeight="1" x14ac:dyDescent="0.2">
      <c r="A17" s="324" t="s">
        <v>502</v>
      </c>
      <c r="B17" s="322"/>
      <c r="C17" s="322"/>
      <c r="D17" s="322"/>
      <c r="E17" s="322"/>
      <c r="F17" s="322"/>
      <c r="G17" s="322"/>
      <c r="H17" s="322"/>
      <c r="I17" s="323"/>
    </row>
    <row r="18" spans="1:11" ht="15" customHeight="1" x14ac:dyDescent="0.2">
      <c r="A18" s="321" t="s">
        <v>154</v>
      </c>
      <c r="B18" s="322"/>
      <c r="C18" s="322"/>
      <c r="D18" s="322"/>
      <c r="E18" s="322"/>
      <c r="F18" s="322"/>
      <c r="G18" s="322"/>
      <c r="H18" s="322"/>
      <c r="I18" s="323"/>
    </row>
    <row r="19" spans="1:11" ht="15" customHeight="1" x14ac:dyDescent="0.25">
      <c r="A19" s="325" t="s">
        <v>155</v>
      </c>
      <c r="B19" s="215"/>
      <c r="C19" s="215"/>
      <c r="D19" s="215"/>
      <c r="E19" s="215"/>
      <c r="F19" s="215"/>
      <c r="G19" s="215"/>
      <c r="H19" s="215"/>
      <c r="I19" s="326"/>
      <c r="K19" s="157"/>
    </row>
    <row r="20" spans="1:11" ht="57" customHeight="1" x14ac:dyDescent="0.2">
      <c r="A20" s="153" t="s">
        <v>156</v>
      </c>
      <c r="B20" s="154" t="s">
        <v>35</v>
      </c>
      <c r="C20" s="154" t="s">
        <v>114</v>
      </c>
      <c r="D20" s="154" t="s">
        <v>157</v>
      </c>
      <c r="E20" s="155" t="s">
        <v>158</v>
      </c>
      <c r="F20" s="156" t="s">
        <v>159</v>
      </c>
      <c r="G20" s="154" t="s">
        <v>160</v>
      </c>
      <c r="H20" s="260" t="s">
        <v>161</v>
      </c>
      <c r="I20" s="327" t="s">
        <v>162</v>
      </c>
    </row>
    <row r="21" spans="1:11" ht="15" customHeight="1" x14ac:dyDescent="0.2">
      <c r="A21" s="223"/>
      <c r="B21" s="222"/>
      <c r="C21" s="224"/>
      <c r="D21" s="224"/>
      <c r="E21" s="225"/>
      <c r="F21" s="226"/>
      <c r="G21" s="258"/>
      <c r="H21" s="226"/>
      <c r="I21" s="328"/>
    </row>
    <row r="22" spans="1:11" ht="15" customHeight="1" x14ac:dyDescent="0.2">
      <c r="A22" s="223"/>
      <c r="B22" s="222"/>
      <c r="C22" s="224"/>
      <c r="D22" s="224"/>
      <c r="E22" s="225"/>
      <c r="F22" s="226"/>
      <c r="G22" s="258"/>
      <c r="H22" s="226"/>
      <c r="I22" s="328"/>
    </row>
    <row r="23" spans="1:11" ht="15" customHeight="1" x14ac:dyDescent="0.2">
      <c r="A23" s="223"/>
      <c r="B23" s="222"/>
      <c r="C23" s="224"/>
      <c r="D23" s="224"/>
      <c r="E23" s="225"/>
      <c r="F23" s="226"/>
      <c r="G23" s="258"/>
      <c r="H23" s="226"/>
      <c r="I23" s="328"/>
    </row>
    <row r="24" spans="1:11" ht="15" customHeight="1" x14ac:dyDescent="0.2">
      <c r="A24" s="223"/>
      <c r="B24" s="222"/>
      <c r="C24" s="224"/>
      <c r="D24" s="224"/>
      <c r="E24" s="225"/>
      <c r="F24" s="226"/>
      <c r="G24" s="258"/>
      <c r="H24" s="226"/>
      <c r="I24" s="328"/>
    </row>
    <row r="25" spans="1:11" ht="15" customHeight="1" x14ac:dyDescent="0.2">
      <c r="A25" s="223"/>
      <c r="B25" s="222"/>
      <c r="C25" s="224"/>
      <c r="D25" s="224"/>
      <c r="E25" s="225"/>
      <c r="F25" s="226"/>
      <c r="G25" s="258"/>
      <c r="H25" s="226"/>
      <c r="I25" s="328"/>
    </row>
    <row r="26" spans="1:11" ht="15" customHeight="1" x14ac:dyDescent="0.2">
      <c r="A26" s="223"/>
      <c r="B26" s="222"/>
      <c r="C26" s="224"/>
      <c r="D26" s="224"/>
      <c r="E26" s="225"/>
      <c r="F26" s="226"/>
      <c r="G26" s="258"/>
      <c r="H26" s="226"/>
      <c r="I26" s="328"/>
    </row>
    <row r="27" spans="1:11" ht="15" customHeight="1" x14ac:dyDescent="0.2">
      <c r="A27" s="223"/>
      <c r="B27" s="222"/>
      <c r="C27" s="224"/>
      <c r="D27" s="224"/>
      <c r="E27" s="225"/>
      <c r="F27" s="226"/>
      <c r="G27" s="258"/>
      <c r="H27" s="226"/>
      <c r="I27" s="328"/>
    </row>
    <row r="28" spans="1:11" ht="15" customHeight="1" x14ac:dyDescent="0.2">
      <c r="A28" s="223"/>
      <c r="B28" s="222"/>
      <c r="C28" s="224"/>
      <c r="D28" s="224"/>
      <c r="E28" s="225"/>
      <c r="F28" s="226"/>
      <c r="G28" s="258"/>
      <c r="H28" s="226"/>
      <c r="I28" s="328"/>
    </row>
    <row r="29" spans="1:11" ht="15" customHeight="1" x14ac:dyDescent="0.2">
      <c r="A29" s="223"/>
      <c r="B29" s="222"/>
      <c r="C29" s="224"/>
      <c r="D29" s="224"/>
      <c r="E29" s="225"/>
      <c r="F29" s="226"/>
      <c r="G29" s="258"/>
      <c r="H29" s="226"/>
      <c r="I29" s="328"/>
    </row>
    <row r="30" spans="1:11" ht="15" customHeight="1" x14ac:dyDescent="0.2">
      <c r="A30" s="223"/>
      <c r="B30" s="222"/>
      <c r="C30" s="224"/>
      <c r="D30" s="224"/>
      <c r="E30" s="225"/>
      <c r="F30" s="226"/>
      <c r="G30" s="258"/>
      <c r="H30" s="226"/>
      <c r="I30" s="328"/>
    </row>
    <row r="31" spans="1:11" ht="15" customHeight="1" x14ac:dyDescent="0.2">
      <c r="A31" s="223"/>
      <c r="B31" s="222"/>
      <c r="C31" s="224"/>
      <c r="D31" s="224"/>
      <c r="E31" s="225"/>
      <c r="F31" s="226"/>
      <c r="G31" s="258"/>
      <c r="H31" s="226"/>
      <c r="I31" s="328"/>
    </row>
    <row r="32" spans="1:11" ht="15" customHeight="1" x14ac:dyDescent="0.2">
      <c r="A32" s="223"/>
      <c r="B32" s="222"/>
      <c r="C32" s="224"/>
      <c r="D32" s="224"/>
      <c r="E32" s="225"/>
      <c r="F32" s="226"/>
      <c r="G32" s="258"/>
      <c r="H32" s="226"/>
      <c r="I32" s="328"/>
    </row>
    <row r="33" spans="1:9" ht="15" customHeight="1" x14ac:dyDescent="0.2">
      <c r="A33" s="223"/>
      <c r="B33" s="222"/>
      <c r="C33" s="224"/>
      <c r="D33" s="224"/>
      <c r="E33" s="225"/>
      <c r="F33" s="226"/>
      <c r="G33" s="258"/>
      <c r="H33" s="226"/>
      <c r="I33" s="328"/>
    </row>
    <row r="34" spans="1:9" ht="15" customHeight="1" x14ac:dyDescent="0.2">
      <c r="A34" s="223"/>
      <c r="B34" s="222"/>
      <c r="C34" s="224"/>
      <c r="D34" s="224"/>
      <c r="E34" s="225"/>
      <c r="F34" s="226"/>
      <c r="G34" s="258"/>
      <c r="H34" s="226"/>
      <c r="I34" s="328"/>
    </row>
    <row r="35" spans="1:9" ht="15" customHeight="1" x14ac:dyDescent="0.2">
      <c r="A35" s="223"/>
      <c r="B35" s="222"/>
      <c r="C35" s="224"/>
      <c r="D35" s="224"/>
      <c r="E35" s="225"/>
      <c r="F35" s="226"/>
      <c r="G35" s="258"/>
      <c r="H35" s="226"/>
      <c r="I35" s="328"/>
    </row>
    <row r="36" spans="1:9" ht="15" customHeight="1" x14ac:dyDescent="0.2">
      <c r="A36" s="223"/>
      <c r="B36" s="222"/>
      <c r="C36" s="224"/>
      <c r="D36" s="224"/>
      <c r="E36" s="225"/>
      <c r="F36" s="226"/>
      <c r="G36" s="258"/>
      <c r="H36" s="226"/>
      <c r="I36" s="328"/>
    </row>
    <row r="37" spans="1:9" ht="15" customHeight="1" x14ac:dyDescent="0.2">
      <c r="A37" s="223"/>
      <c r="B37" s="222"/>
      <c r="C37" s="224"/>
      <c r="D37" s="224"/>
      <c r="E37" s="225"/>
      <c r="F37" s="226"/>
      <c r="G37" s="259"/>
      <c r="H37" s="226"/>
      <c r="I37" s="328"/>
    </row>
    <row r="38" spans="1:9" ht="13.5" customHeight="1" x14ac:dyDescent="0.2">
      <c r="A38" s="223"/>
      <c r="B38" s="222"/>
      <c r="C38" s="224"/>
      <c r="D38" s="224"/>
      <c r="E38" s="225"/>
      <c r="F38" s="226"/>
      <c r="G38" s="259"/>
      <c r="H38" s="226"/>
      <c r="I38" s="328"/>
    </row>
    <row r="39" spans="1:9" ht="13.5" customHeight="1" x14ac:dyDescent="0.2">
      <c r="A39" s="227"/>
      <c r="B39" s="222"/>
      <c r="C39" s="224"/>
      <c r="D39" s="224"/>
      <c r="E39" s="225"/>
      <c r="F39" s="226"/>
      <c r="G39" s="259"/>
      <c r="H39" s="226"/>
      <c r="I39" s="328"/>
    </row>
    <row r="40" spans="1:9" ht="13.5" customHeight="1" x14ac:dyDescent="0.2">
      <c r="A40" s="227"/>
      <c r="B40" s="222"/>
      <c r="C40" s="224"/>
      <c r="D40" s="224"/>
      <c r="E40" s="225"/>
      <c r="F40" s="226"/>
      <c r="G40" s="259"/>
      <c r="H40" s="226"/>
      <c r="I40" s="328"/>
    </row>
    <row r="41" spans="1:9" ht="15" customHeight="1" x14ac:dyDescent="0.2">
      <c r="A41" s="227"/>
      <c r="B41" s="222"/>
      <c r="C41" s="224"/>
      <c r="D41" s="224"/>
      <c r="E41" s="225"/>
      <c r="F41" s="226"/>
      <c r="G41" s="259"/>
      <c r="H41" s="226"/>
      <c r="I41" s="328"/>
    </row>
    <row r="42" spans="1:9" ht="15" customHeight="1" x14ac:dyDescent="0.2">
      <c r="A42" s="223"/>
      <c r="B42" s="222"/>
      <c r="C42" s="224"/>
      <c r="D42" s="224"/>
      <c r="E42" s="225"/>
      <c r="F42" s="226"/>
      <c r="G42" s="259"/>
      <c r="H42" s="262"/>
      <c r="I42" s="328"/>
    </row>
    <row r="43" spans="1:9" ht="15" customHeight="1" x14ac:dyDescent="0.2">
      <c r="A43" s="223"/>
      <c r="B43" s="222"/>
      <c r="C43" s="224"/>
      <c r="D43" s="224"/>
      <c r="E43" s="225"/>
      <c r="F43" s="226"/>
      <c r="G43" s="259"/>
      <c r="H43" s="226"/>
      <c r="I43" s="328"/>
    </row>
    <row r="44" spans="1:9" ht="15" customHeight="1" x14ac:dyDescent="0.2">
      <c r="A44" s="223"/>
      <c r="B44" s="222"/>
      <c r="C44" s="224"/>
      <c r="D44" s="224"/>
      <c r="E44" s="225"/>
      <c r="F44" s="226"/>
      <c r="G44" s="259"/>
      <c r="H44" s="226"/>
      <c r="I44" s="328"/>
    </row>
    <row r="45" spans="1:9" ht="15" customHeight="1" thickBot="1" x14ac:dyDescent="0.25">
      <c r="A45" s="329"/>
      <c r="B45" s="330"/>
      <c r="C45" s="331"/>
      <c r="D45" s="331"/>
      <c r="E45" s="332"/>
      <c r="F45" s="263"/>
      <c r="G45" s="333"/>
      <c r="H45" s="263"/>
      <c r="I45" s="334"/>
    </row>
    <row r="46" spans="1:9" ht="15" customHeight="1" thickBot="1" x14ac:dyDescent="0.25">
      <c r="A46" s="316" t="s">
        <v>121</v>
      </c>
      <c r="B46" s="317"/>
      <c r="C46" s="318"/>
      <c r="D46" s="317"/>
      <c r="E46" s="318"/>
      <c r="F46" s="318"/>
      <c r="G46" s="319">
        <f>SUM(G21:G45)</f>
        <v>0</v>
      </c>
      <c r="H46" s="261">
        <f>SUM(H21:H45)</f>
        <v>0</v>
      </c>
    </row>
    <row r="47" spans="1:9" ht="15" customHeight="1" thickBot="1" x14ac:dyDescent="0.25">
      <c r="A47" s="218"/>
      <c r="C47" s="219"/>
      <c r="E47" s="219"/>
      <c r="F47" s="219"/>
      <c r="G47" s="219"/>
      <c r="H47" s="216"/>
      <c r="I47" s="217"/>
    </row>
    <row r="48" spans="1:9" ht="15" customHeight="1" thickBot="1" x14ac:dyDescent="0.25">
      <c r="A48" s="356" t="s">
        <v>163</v>
      </c>
      <c r="B48" s="314"/>
      <c r="C48" s="335"/>
    </row>
    <row r="49" spans="1:13" ht="15" customHeight="1" x14ac:dyDescent="0.2">
      <c r="A49" s="211" t="s">
        <v>164</v>
      </c>
      <c r="B49" s="328" t="s">
        <v>35</v>
      </c>
      <c r="F49" s="158"/>
      <c r="H49" s="159"/>
    </row>
    <row r="50" spans="1:13" ht="15" customHeight="1" x14ac:dyDescent="0.2">
      <c r="A50" s="357" t="s">
        <v>165</v>
      </c>
      <c r="B50" s="355" t="s">
        <v>35</v>
      </c>
      <c r="F50" s="158"/>
      <c r="H50" s="160"/>
    </row>
    <row r="51" spans="1:13" ht="15" customHeight="1" x14ac:dyDescent="0.2">
      <c r="A51" s="353" t="s">
        <v>166</v>
      </c>
      <c r="B51" s="352" t="s">
        <v>35</v>
      </c>
      <c r="F51" s="158"/>
      <c r="H51" s="160"/>
    </row>
    <row r="52" spans="1:13" ht="15.75" thickBot="1" x14ac:dyDescent="0.25">
      <c r="A52" s="354" t="s">
        <v>167</v>
      </c>
      <c r="B52" s="337" t="s">
        <v>35</v>
      </c>
      <c r="F52" s="158"/>
      <c r="H52" s="160"/>
    </row>
    <row r="53" spans="1:13" ht="15.75" thickBot="1" x14ac:dyDescent="0.25">
      <c r="K53" s="4"/>
      <c r="L53" s="4"/>
      <c r="M53" s="4"/>
    </row>
    <row r="54" spans="1:13" ht="15.75" x14ac:dyDescent="0.25">
      <c r="A54" s="313" t="s">
        <v>168</v>
      </c>
      <c r="B54" s="338"/>
      <c r="C54" s="338"/>
      <c r="D54" s="338"/>
      <c r="E54" s="339"/>
      <c r="F54" s="4"/>
      <c r="G54" s="4"/>
      <c r="H54" s="4"/>
      <c r="I54" s="4"/>
      <c r="J54" s="4"/>
    </row>
    <row r="55" spans="1:13" ht="15.75" x14ac:dyDescent="0.25">
      <c r="A55" s="340" t="s">
        <v>169</v>
      </c>
      <c r="B55" s="161"/>
      <c r="C55" s="161"/>
      <c r="D55" s="161"/>
      <c r="E55" s="326"/>
    </row>
    <row r="56" spans="1:13" ht="60" x14ac:dyDescent="0.2">
      <c r="A56" s="341" t="s">
        <v>10</v>
      </c>
      <c r="B56" s="256" t="s">
        <v>170</v>
      </c>
      <c r="C56" s="256" t="s">
        <v>171</v>
      </c>
      <c r="D56" s="256" t="s">
        <v>172</v>
      </c>
      <c r="E56" s="327" t="s">
        <v>173</v>
      </c>
    </row>
    <row r="57" spans="1:13" x14ac:dyDescent="0.2">
      <c r="A57" s="342">
        <v>1</v>
      </c>
      <c r="B57" s="221"/>
      <c r="C57" s="124"/>
      <c r="D57" s="124"/>
      <c r="E57" s="336"/>
    </row>
    <row r="58" spans="1:13" x14ac:dyDescent="0.2">
      <c r="A58" s="342">
        <v>2</v>
      </c>
      <c r="B58" s="221"/>
      <c r="C58" s="124"/>
      <c r="D58" s="124"/>
      <c r="E58" s="336"/>
    </row>
    <row r="59" spans="1:13" x14ac:dyDescent="0.2">
      <c r="A59" s="342">
        <v>3</v>
      </c>
      <c r="B59" s="221"/>
      <c r="C59" s="124"/>
      <c r="D59" s="124"/>
      <c r="E59" s="336"/>
    </row>
    <row r="60" spans="1:13" x14ac:dyDescent="0.2">
      <c r="A60" s="342">
        <v>4</v>
      </c>
      <c r="B60" s="221"/>
      <c r="C60" s="124"/>
      <c r="D60" s="124"/>
      <c r="E60" s="336"/>
    </row>
    <row r="61" spans="1:13" x14ac:dyDescent="0.2">
      <c r="A61" s="342">
        <v>5</v>
      </c>
      <c r="B61" s="221"/>
      <c r="C61" s="124"/>
      <c r="D61" s="124"/>
      <c r="E61" s="336"/>
    </row>
    <row r="62" spans="1:13" x14ac:dyDescent="0.2">
      <c r="A62" s="342">
        <v>6</v>
      </c>
      <c r="B62" s="221"/>
      <c r="C62" s="124"/>
      <c r="D62" s="124"/>
      <c r="E62" s="336"/>
    </row>
    <row r="63" spans="1:13" x14ac:dyDescent="0.2">
      <c r="A63" s="342">
        <v>7</v>
      </c>
      <c r="B63" s="221"/>
      <c r="C63" s="124"/>
      <c r="D63" s="124"/>
      <c r="E63" s="336"/>
    </row>
    <row r="64" spans="1:13" x14ac:dyDescent="0.2">
      <c r="A64" s="342">
        <v>8</v>
      </c>
      <c r="B64" s="221"/>
      <c r="C64" s="124"/>
      <c r="D64" s="124"/>
      <c r="E64" s="336"/>
    </row>
    <row r="65" spans="1:5" x14ac:dyDescent="0.2">
      <c r="A65" s="342">
        <v>9</v>
      </c>
      <c r="B65" s="221"/>
      <c r="C65" s="124"/>
      <c r="D65" s="124"/>
      <c r="E65" s="336"/>
    </row>
    <row r="66" spans="1:5" x14ac:dyDescent="0.2">
      <c r="A66" s="342">
        <v>10</v>
      </c>
      <c r="B66" s="221"/>
      <c r="C66" s="124"/>
      <c r="D66" s="124"/>
      <c r="E66" s="336"/>
    </row>
    <row r="67" spans="1:5" x14ac:dyDescent="0.2">
      <c r="A67" s="342">
        <v>11</v>
      </c>
      <c r="B67" s="221"/>
      <c r="C67" s="124"/>
      <c r="D67" s="124"/>
      <c r="E67" s="336"/>
    </row>
    <row r="68" spans="1:5" x14ac:dyDescent="0.2">
      <c r="A68" s="342">
        <v>12</v>
      </c>
      <c r="B68" s="221"/>
      <c r="C68" s="124"/>
      <c r="D68" s="124"/>
      <c r="E68" s="336"/>
    </row>
    <row r="69" spans="1:5" x14ac:dyDescent="0.2">
      <c r="A69" s="342">
        <v>13</v>
      </c>
      <c r="B69" s="221"/>
      <c r="C69" s="124"/>
      <c r="D69" s="124"/>
      <c r="E69" s="336"/>
    </row>
    <row r="70" spans="1:5" x14ac:dyDescent="0.2">
      <c r="A70" s="342">
        <v>14</v>
      </c>
      <c r="B70" s="221"/>
      <c r="C70" s="124"/>
      <c r="D70" s="124"/>
      <c r="E70" s="336"/>
    </row>
    <row r="71" spans="1:5" x14ac:dyDescent="0.2">
      <c r="A71" s="342">
        <v>15</v>
      </c>
      <c r="B71" s="221"/>
      <c r="C71" s="124"/>
      <c r="D71" s="124"/>
      <c r="E71" s="336"/>
    </row>
    <row r="72" spans="1:5" x14ac:dyDescent="0.2">
      <c r="A72" s="342">
        <v>16</v>
      </c>
      <c r="B72" s="221"/>
      <c r="C72" s="124"/>
      <c r="D72" s="124"/>
      <c r="E72" s="336"/>
    </row>
    <row r="73" spans="1:5" x14ac:dyDescent="0.2">
      <c r="A73" s="342">
        <v>17</v>
      </c>
      <c r="B73" s="221"/>
      <c r="C73" s="124"/>
      <c r="D73" s="124"/>
      <c r="E73" s="336"/>
    </row>
    <row r="74" spans="1:5" x14ac:dyDescent="0.2">
      <c r="A74" s="342">
        <v>18</v>
      </c>
      <c r="B74" s="221"/>
      <c r="C74" s="124"/>
      <c r="D74" s="124"/>
      <c r="E74" s="336"/>
    </row>
    <row r="75" spans="1:5" x14ac:dyDescent="0.2">
      <c r="A75" s="342">
        <v>19</v>
      </c>
      <c r="B75" s="221"/>
      <c r="C75" s="124"/>
      <c r="D75" s="124"/>
      <c r="E75" s="336"/>
    </row>
    <row r="76" spans="1:5" x14ac:dyDescent="0.2">
      <c r="A76" s="342">
        <v>20</v>
      </c>
      <c r="B76" s="221"/>
      <c r="C76" s="124"/>
      <c r="D76" s="124"/>
      <c r="E76" s="336"/>
    </row>
    <row r="77" spans="1:5" x14ac:dyDescent="0.2">
      <c r="A77" s="342">
        <v>21</v>
      </c>
      <c r="B77" s="221"/>
      <c r="C77" s="124"/>
      <c r="D77" s="124"/>
      <c r="E77" s="336"/>
    </row>
    <row r="78" spans="1:5" x14ac:dyDescent="0.2">
      <c r="A78" s="342">
        <v>22</v>
      </c>
      <c r="B78" s="221"/>
      <c r="C78" s="124"/>
      <c r="D78" s="124"/>
      <c r="E78" s="336"/>
    </row>
    <row r="79" spans="1:5" x14ac:dyDescent="0.2">
      <c r="A79" s="342">
        <v>23</v>
      </c>
      <c r="B79" s="221"/>
      <c r="C79" s="124"/>
      <c r="D79" s="124"/>
      <c r="E79" s="336"/>
    </row>
    <row r="80" spans="1:5" x14ac:dyDescent="0.2">
      <c r="A80" s="342">
        <v>24</v>
      </c>
      <c r="B80" s="221"/>
      <c r="C80" s="124"/>
      <c r="D80" s="124"/>
      <c r="E80" s="336"/>
    </row>
    <row r="81" spans="1:14" x14ac:dyDescent="0.2">
      <c r="A81" s="342">
        <v>25</v>
      </c>
      <c r="B81" s="221"/>
      <c r="C81" s="124"/>
      <c r="D81" s="124"/>
      <c r="E81" s="336"/>
    </row>
    <row r="82" spans="1:14" x14ac:dyDescent="0.2">
      <c r="A82" s="342">
        <v>26</v>
      </c>
      <c r="B82" s="221"/>
      <c r="C82" s="124"/>
      <c r="D82" s="124"/>
      <c r="E82" s="336"/>
    </row>
    <row r="83" spans="1:14" x14ac:dyDescent="0.2">
      <c r="A83" s="342">
        <v>27</v>
      </c>
      <c r="B83" s="221"/>
      <c r="C83" s="124"/>
      <c r="D83" s="124"/>
      <c r="E83" s="336"/>
    </row>
    <row r="84" spans="1:14" x14ac:dyDescent="0.2">
      <c r="A84" s="342">
        <v>28</v>
      </c>
      <c r="B84" s="221"/>
      <c r="C84" s="124"/>
      <c r="D84" s="124"/>
      <c r="E84" s="336"/>
    </row>
    <row r="85" spans="1:14" x14ac:dyDescent="0.2">
      <c r="A85" s="342">
        <v>29</v>
      </c>
      <c r="B85" s="221"/>
      <c r="C85" s="124"/>
      <c r="D85" s="124"/>
      <c r="E85" s="336"/>
    </row>
    <row r="86" spans="1:14" ht="15.75" thickBot="1" x14ac:dyDescent="0.25">
      <c r="A86" s="343">
        <v>30</v>
      </c>
      <c r="B86" s="344"/>
      <c r="C86" s="293"/>
      <c r="D86" s="293"/>
      <c r="E86" s="337"/>
    </row>
    <row r="87" spans="1:14" ht="15.75" customHeight="1" thickBot="1" x14ac:dyDescent="0.25">
      <c r="A87" s="4"/>
      <c r="B87" s="4"/>
      <c r="C87" s="4"/>
      <c r="D87" s="4"/>
    </row>
    <row r="88" spans="1:14" ht="15" customHeight="1" x14ac:dyDescent="0.2">
      <c r="A88" s="643" t="s">
        <v>174</v>
      </c>
      <c r="B88" s="644"/>
      <c r="C88" s="644"/>
      <c r="D88" s="644"/>
      <c r="E88" s="644"/>
      <c r="F88" s="644"/>
      <c r="G88" s="644"/>
      <c r="H88" s="644"/>
      <c r="I88" s="644"/>
      <c r="J88" s="644"/>
      <c r="K88" s="644"/>
      <c r="L88" s="644"/>
      <c r="M88" s="644"/>
      <c r="N88" s="645"/>
    </row>
    <row r="89" spans="1:14" ht="15.75" customHeight="1" x14ac:dyDescent="0.2">
      <c r="A89" s="646"/>
      <c r="B89" s="647"/>
      <c r="C89" s="647"/>
      <c r="D89" s="647"/>
      <c r="E89" s="647"/>
      <c r="F89" s="647"/>
      <c r="G89" s="647"/>
      <c r="H89" s="647"/>
      <c r="I89" s="647"/>
      <c r="J89" s="647"/>
      <c r="K89" s="647"/>
      <c r="L89" s="647"/>
      <c r="M89" s="647"/>
      <c r="N89" s="648"/>
    </row>
    <row r="90" spans="1:14" x14ac:dyDescent="0.2">
      <c r="A90" s="345"/>
      <c r="B90" s="346"/>
      <c r="C90" s="346"/>
      <c r="D90" s="346"/>
      <c r="E90" s="346"/>
      <c r="F90" s="346"/>
      <c r="G90" s="346"/>
      <c r="H90" s="346"/>
      <c r="I90" s="346"/>
      <c r="J90" s="346"/>
      <c r="K90" s="346"/>
      <c r="L90" s="346"/>
      <c r="M90" s="346"/>
      <c r="N90" s="347"/>
    </row>
    <row r="91" spans="1:14" x14ac:dyDescent="0.2">
      <c r="A91" s="345"/>
      <c r="B91" s="346"/>
      <c r="C91" s="346"/>
      <c r="D91" s="346"/>
      <c r="E91" s="346"/>
      <c r="F91" s="346"/>
      <c r="G91" s="346"/>
      <c r="H91" s="346"/>
      <c r="I91" s="346"/>
      <c r="J91" s="346"/>
      <c r="K91" s="346"/>
      <c r="L91" s="346"/>
      <c r="M91" s="346"/>
      <c r="N91" s="347"/>
    </row>
    <row r="92" spans="1:14" x14ac:dyDescent="0.2">
      <c r="A92" s="345"/>
      <c r="B92" s="346"/>
      <c r="C92" s="346"/>
      <c r="D92" s="346"/>
      <c r="E92" s="346"/>
      <c r="F92" s="346"/>
      <c r="G92" s="346"/>
      <c r="H92" s="346"/>
      <c r="I92" s="346"/>
      <c r="J92" s="346"/>
      <c r="K92" s="346"/>
      <c r="L92" s="346"/>
      <c r="M92" s="346"/>
      <c r="N92" s="347"/>
    </row>
    <row r="93" spans="1:14" x14ac:dyDescent="0.2">
      <c r="A93" s="345"/>
      <c r="B93" s="346"/>
      <c r="C93" s="346"/>
      <c r="D93" s="346"/>
      <c r="E93" s="346"/>
      <c r="F93" s="346"/>
      <c r="G93" s="346"/>
      <c r="H93" s="346"/>
      <c r="I93" s="346"/>
      <c r="J93" s="346"/>
      <c r="K93" s="346"/>
      <c r="L93" s="346"/>
      <c r="M93" s="346"/>
      <c r="N93" s="347"/>
    </row>
    <row r="94" spans="1:14" x14ac:dyDescent="0.2">
      <c r="A94" s="345"/>
      <c r="B94" s="346"/>
      <c r="C94" s="346"/>
      <c r="D94" s="346"/>
      <c r="E94" s="346"/>
      <c r="F94" s="346"/>
      <c r="G94" s="346"/>
      <c r="H94" s="346"/>
      <c r="I94" s="346"/>
      <c r="J94" s="346"/>
      <c r="K94" s="346"/>
      <c r="L94" s="346"/>
      <c r="M94" s="346"/>
      <c r="N94" s="347"/>
    </row>
    <row r="95" spans="1:14" x14ac:dyDescent="0.2">
      <c r="A95" s="345"/>
      <c r="B95" s="346"/>
      <c r="C95" s="346"/>
      <c r="D95" s="346"/>
      <c r="E95" s="346"/>
      <c r="F95" s="346"/>
      <c r="G95" s="346"/>
      <c r="H95" s="346"/>
      <c r="I95" s="346"/>
      <c r="J95" s="346"/>
      <c r="K95" s="346"/>
      <c r="L95" s="346"/>
      <c r="M95" s="346"/>
      <c r="N95" s="347"/>
    </row>
    <row r="96" spans="1:14" x14ac:dyDescent="0.2">
      <c r="A96" s="345"/>
      <c r="B96" s="346"/>
      <c r="C96" s="346"/>
      <c r="D96" s="346"/>
      <c r="E96" s="346"/>
      <c r="F96" s="346"/>
      <c r="G96" s="346"/>
      <c r="H96" s="346"/>
      <c r="I96" s="346"/>
      <c r="J96" s="346"/>
      <c r="K96" s="346"/>
      <c r="L96" s="346"/>
      <c r="M96" s="346"/>
      <c r="N96" s="347"/>
    </row>
    <row r="97" spans="1:14" x14ac:dyDescent="0.2">
      <c r="A97" s="345"/>
      <c r="B97" s="346"/>
      <c r="C97" s="346"/>
      <c r="D97" s="346"/>
      <c r="E97" s="346"/>
      <c r="F97" s="346"/>
      <c r="G97" s="346"/>
      <c r="H97" s="346"/>
      <c r="I97" s="346"/>
      <c r="J97" s="346"/>
      <c r="K97" s="346"/>
      <c r="L97" s="346"/>
      <c r="M97" s="346"/>
      <c r="N97" s="347"/>
    </row>
    <row r="98" spans="1:14" x14ac:dyDescent="0.2">
      <c r="A98" s="345"/>
      <c r="B98" s="346"/>
      <c r="C98" s="346"/>
      <c r="D98" s="346"/>
      <c r="E98" s="346"/>
      <c r="F98" s="346"/>
      <c r="G98" s="346"/>
      <c r="H98" s="346"/>
      <c r="I98" s="346"/>
      <c r="J98" s="346"/>
      <c r="K98" s="346"/>
      <c r="L98" s="346"/>
      <c r="M98" s="346"/>
      <c r="N98" s="347"/>
    </row>
    <row r="99" spans="1:14" x14ac:dyDescent="0.2">
      <c r="A99" s="345"/>
      <c r="B99" s="346"/>
      <c r="C99" s="346"/>
      <c r="D99" s="346"/>
      <c r="E99" s="346"/>
      <c r="F99" s="346"/>
      <c r="G99" s="346"/>
      <c r="H99" s="346"/>
      <c r="I99" s="346"/>
      <c r="J99" s="346"/>
      <c r="K99" s="346"/>
      <c r="L99" s="346"/>
      <c r="M99" s="346"/>
      <c r="N99" s="347"/>
    </row>
    <row r="100" spans="1:14" x14ac:dyDescent="0.2">
      <c r="A100" s="345"/>
      <c r="B100" s="346"/>
      <c r="C100" s="346"/>
      <c r="D100" s="346"/>
      <c r="E100" s="346"/>
      <c r="F100" s="346"/>
      <c r="G100" s="346"/>
      <c r="H100" s="346"/>
      <c r="I100" s="346"/>
      <c r="J100" s="346"/>
      <c r="K100" s="346"/>
      <c r="L100" s="346"/>
      <c r="M100" s="346"/>
      <c r="N100" s="347"/>
    </row>
    <row r="101" spans="1:14" x14ac:dyDescent="0.2">
      <c r="A101" s="345"/>
      <c r="B101" s="346"/>
      <c r="C101" s="346"/>
      <c r="D101" s="346"/>
      <c r="E101" s="346"/>
      <c r="F101" s="346"/>
      <c r="G101" s="346"/>
      <c r="H101" s="346"/>
      <c r="I101" s="346"/>
      <c r="J101" s="346"/>
      <c r="K101" s="346"/>
      <c r="L101" s="346"/>
      <c r="M101" s="346"/>
      <c r="N101" s="347"/>
    </row>
    <row r="102" spans="1:14" x14ac:dyDescent="0.2">
      <c r="A102" s="345"/>
      <c r="B102" s="346"/>
      <c r="C102" s="346"/>
      <c r="D102" s="346"/>
      <c r="E102" s="346"/>
      <c r="F102" s="346"/>
      <c r="G102" s="346"/>
      <c r="H102" s="346"/>
      <c r="I102" s="346"/>
      <c r="J102" s="346"/>
      <c r="K102" s="346"/>
      <c r="L102" s="346"/>
      <c r="M102" s="346"/>
      <c r="N102" s="347"/>
    </row>
    <row r="103" spans="1:14" x14ac:dyDescent="0.2">
      <c r="A103" s="345"/>
      <c r="B103" s="346"/>
      <c r="C103" s="346"/>
      <c r="D103" s="346"/>
      <c r="E103" s="346"/>
      <c r="F103" s="346"/>
      <c r="G103" s="346"/>
      <c r="H103" s="346"/>
      <c r="I103" s="346"/>
      <c r="J103" s="346"/>
      <c r="K103" s="346"/>
      <c r="L103" s="346"/>
      <c r="M103" s="346"/>
      <c r="N103" s="347"/>
    </row>
    <row r="104" spans="1:14" x14ac:dyDescent="0.2">
      <c r="A104" s="345"/>
      <c r="B104" s="346"/>
      <c r="C104" s="346"/>
      <c r="D104" s="346"/>
      <c r="E104" s="346"/>
      <c r="F104" s="346"/>
      <c r="G104" s="346"/>
      <c r="H104" s="346"/>
      <c r="I104" s="346"/>
      <c r="J104" s="346"/>
      <c r="K104" s="346"/>
      <c r="L104" s="346"/>
      <c r="M104" s="346"/>
      <c r="N104" s="347"/>
    </row>
    <row r="105" spans="1:14" x14ac:dyDescent="0.2">
      <c r="A105" s="345"/>
      <c r="B105" s="346"/>
      <c r="C105" s="346"/>
      <c r="D105" s="346"/>
      <c r="E105" s="346"/>
      <c r="F105" s="346"/>
      <c r="G105" s="346"/>
      <c r="H105" s="346"/>
      <c r="I105" s="346"/>
      <c r="J105" s="346"/>
      <c r="K105" s="346"/>
      <c r="L105" s="346"/>
      <c r="M105" s="346"/>
      <c r="N105" s="347"/>
    </row>
    <row r="106" spans="1:14" x14ac:dyDescent="0.2">
      <c r="A106" s="345"/>
      <c r="B106" s="346"/>
      <c r="C106" s="346"/>
      <c r="D106" s="346"/>
      <c r="E106" s="346"/>
      <c r="F106" s="346"/>
      <c r="G106" s="346"/>
      <c r="H106" s="346"/>
      <c r="I106" s="346"/>
      <c r="J106" s="346"/>
      <c r="K106" s="346"/>
      <c r="L106" s="346"/>
      <c r="M106" s="346"/>
      <c r="N106" s="347"/>
    </row>
    <row r="107" spans="1:14" x14ac:dyDescent="0.2">
      <c r="A107" s="345"/>
      <c r="B107" s="346"/>
      <c r="C107" s="346"/>
      <c r="D107" s="346"/>
      <c r="E107" s="346"/>
      <c r="F107" s="346"/>
      <c r="G107" s="346"/>
      <c r="H107" s="346"/>
      <c r="I107" s="346"/>
      <c r="J107" s="346"/>
      <c r="K107" s="346"/>
      <c r="L107" s="346"/>
      <c r="M107" s="346"/>
      <c r="N107" s="347"/>
    </row>
    <row r="108" spans="1:14" x14ac:dyDescent="0.2">
      <c r="A108" s="345"/>
      <c r="B108" s="346"/>
      <c r="C108" s="346"/>
      <c r="D108" s="346"/>
      <c r="E108" s="346"/>
      <c r="F108" s="346"/>
      <c r="G108" s="346"/>
      <c r="H108" s="346"/>
      <c r="I108" s="346"/>
      <c r="J108" s="346"/>
      <c r="K108" s="346"/>
      <c r="L108" s="346"/>
      <c r="M108" s="346"/>
      <c r="N108" s="347"/>
    </row>
    <row r="109" spans="1:14" x14ac:dyDescent="0.2">
      <c r="A109" s="345"/>
      <c r="B109" s="346"/>
      <c r="C109" s="346"/>
      <c r="D109" s="346"/>
      <c r="E109" s="346"/>
      <c r="F109" s="346"/>
      <c r="G109" s="346"/>
      <c r="H109" s="346"/>
      <c r="I109" s="346"/>
      <c r="J109" s="346"/>
      <c r="K109" s="346"/>
      <c r="L109" s="346"/>
      <c r="M109" s="346"/>
      <c r="N109" s="347"/>
    </row>
    <row r="110" spans="1:14" x14ac:dyDescent="0.2">
      <c r="A110" s="345"/>
      <c r="B110" s="346"/>
      <c r="C110" s="346"/>
      <c r="D110" s="346"/>
      <c r="E110" s="346"/>
      <c r="F110" s="346"/>
      <c r="G110" s="346"/>
      <c r="H110" s="346"/>
      <c r="I110" s="346"/>
      <c r="J110" s="346"/>
      <c r="K110" s="346"/>
      <c r="L110" s="346"/>
      <c r="M110" s="346"/>
      <c r="N110" s="347"/>
    </row>
    <row r="111" spans="1:14" x14ac:dyDescent="0.2">
      <c r="A111" s="345"/>
      <c r="B111" s="346"/>
      <c r="C111" s="346"/>
      <c r="D111" s="346"/>
      <c r="E111" s="346"/>
      <c r="F111" s="346"/>
      <c r="G111" s="346"/>
      <c r="H111" s="346"/>
      <c r="I111" s="346"/>
      <c r="J111" s="346"/>
      <c r="K111" s="346"/>
      <c r="L111" s="346"/>
      <c r="M111" s="346"/>
      <c r="N111" s="347"/>
    </row>
    <row r="112" spans="1:14" x14ac:dyDescent="0.2">
      <c r="A112" s="345"/>
      <c r="B112" s="346"/>
      <c r="C112" s="346"/>
      <c r="D112" s="346"/>
      <c r="E112" s="346"/>
      <c r="F112" s="346"/>
      <c r="G112" s="346"/>
      <c r="H112" s="346"/>
      <c r="I112" s="346"/>
      <c r="J112" s="346"/>
      <c r="K112" s="346"/>
      <c r="L112" s="346"/>
      <c r="M112" s="346"/>
      <c r="N112" s="347"/>
    </row>
    <row r="113" spans="1:14" x14ac:dyDescent="0.2">
      <c r="A113" s="345"/>
      <c r="B113" s="346"/>
      <c r="C113" s="346"/>
      <c r="D113" s="346"/>
      <c r="E113" s="346"/>
      <c r="F113" s="346"/>
      <c r="G113" s="346"/>
      <c r="H113" s="346"/>
      <c r="I113" s="346"/>
      <c r="J113" s="346"/>
      <c r="K113" s="346"/>
      <c r="L113" s="346"/>
      <c r="M113" s="346"/>
      <c r="N113" s="347"/>
    </row>
    <row r="114" spans="1:14" x14ac:dyDescent="0.2">
      <c r="A114" s="345"/>
      <c r="B114" s="346"/>
      <c r="C114" s="346"/>
      <c r="D114" s="346"/>
      <c r="E114" s="346"/>
      <c r="F114" s="346"/>
      <c r="G114" s="346"/>
      <c r="H114" s="346"/>
      <c r="I114" s="346"/>
      <c r="J114" s="346"/>
      <c r="K114" s="346"/>
      <c r="L114" s="346"/>
      <c r="M114" s="346"/>
      <c r="N114" s="347"/>
    </row>
    <row r="115" spans="1:14" x14ac:dyDescent="0.2">
      <c r="A115" s="345"/>
      <c r="B115" s="346"/>
      <c r="C115" s="346"/>
      <c r="D115" s="346"/>
      <c r="E115" s="346"/>
      <c r="F115" s="346"/>
      <c r="G115" s="346"/>
      <c r="H115" s="346"/>
      <c r="I115" s="346"/>
      <c r="J115" s="346"/>
      <c r="K115" s="346"/>
      <c r="L115" s="346"/>
      <c r="M115" s="346"/>
      <c r="N115" s="347"/>
    </row>
    <row r="116" spans="1:14" x14ac:dyDescent="0.2">
      <c r="A116" s="345"/>
      <c r="B116" s="346"/>
      <c r="C116" s="346"/>
      <c r="D116" s="346"/>
      <c r="E116" s="346"/>
      <c r="F116" s="346"/>
      <c r="G116" s="346"/>
      <c r="H116" s="346"/>
      <c r="I116" s="346"/>
      <c r="J116" s="346"/>
      <c r="K116" s="346"/>
      <c r="L116" s="346"/>
      <c r="M116" s="346"/>
      <c r="N116" s="347"/>
    </row>
    <row r="117" spans="1:14" x14ac:dyDescent="0.2">
      <c r="A117" s="345"/>
      <c r="B117" s="346"/>
      <c r="C117" s="346"/>
      <c r="D117" s="346"/>
      <c r="E117" s="346"/>
      <c r="F117" s="346"/>
      <c r="G117" s="346"/>
      <c r="H117" s="346"/>
      <c r="I117" s="346"/>
      <c r="J117" s="346"/>
      <c r="K117" s="346"/>
      <c r="L117" s="346"/>
      <c r="M117" s="346"/>
      <c r="N117" s="347"/>
    </row>
    <row r="118" spans="1:14" ht="15.75" thickBot="1" x14ac:dyDescent="0.25">
      <c r="A118" s="348"/>
      <c r="B118" s="349"/>
      <c r="C118" s="349"/>
      <c r="D118" s="349"/>
      <c r="E118" s="349"/>
      <c r="F118" s="349"/>
      <c r="G118" s="349"/>
      <c r="H118" s="349"/>
      <c r="I118" s="349"/>
      <c r="J118" s="349"/>
      <c r="K118" s="349"/>
      <c r="L118" s="349"/>
      <c r="M118" s="349"/>
      <c r="N118" s="350"/>
    </row>
  </sheetData>
  <sheetProtection algorithmName="SHA-512" hashValue="NxYssFV2G+ShGo2AmYh4etIz4+xELix81oeuj+uzq5JWdNDJuLEYvjXG2HifacLJAD85rqL24bZbvhyav7Z4Fw==" saltValue="auKuai7GPDhINtU8YLT7FA==" spinCount="100000" sheet="1" objects="1" scenarios="1"/>
  <mergeCells count="11">
    <mergeCell ref="A88:N89"/>
    <mergeCell ref="C10:E10"/>
    <mergeCell ref="B11:E11"/>
    <mergeCell ref="C12:D12"/>
    <mergeCell ref="I1:J1"/>
    <mergeCell ref="G1:H1"/>
    <mergeCell ref="B6:E6"/>
    <mergeCell ref="B8:E8"/>
    <mergeCell ref="B7:E7"/>
    <mergeCell ref="B9:E9"/>
    <mergeCell ref="A2:E2"/>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'Lookup values'!$O$3:$O$90</xm:f>
          </x14:formula1>
          <xm:sqref>B49</xm:sqref>
        </x14:dataValidation>
        <x14:dataValidation type="list" allowBlank="1" showInputMessage="1" showErrorMessage="1" xr:uid="{00000000-0002-0000-0200-000001000000}">
          <x14:formula1>
            <xm:f>'Lookup values'!$O$3:O$90</xm:f>
          </x14:formula1>
          <xm:sqref>B50:B52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8E4BC"/>
    <pageSetUpPr fitToPage="1"/>
  </sheetPr>
  <dimension ref="A1:X55"/>
  <sheetViews>
    <sheetView zoomScale="85" zoomScaleNormal="85" workbookViewId="0">
      <selection activeCell="H13" sqref="H13"/>
    </sheetView>
  </sheetViews>
  <sheetFormatPr defaultRowHeight="15" x14ac:dyDescent="0.2"/>
  <cols>
    <col min="1" max="1" width="1.5703125" style="4" customWidth="1"/>
    <col min="2" max="2" width="10.5703125" style="4" customWidth="1"/>
    <col min="3" max="3" width="25.5703125" style="4" customWidth="1"/>
    <col min="4" max="4" width="14.5703125" style="4" customWidth="1"/>
    <col min="5" max="5" width="15.140625" style="4" customWidth="1"/>
    <col min="6" max="6" width="14.5703125" style="4" customWidth="1"/>
    <col min="7" max="7" width="14.140625" style="4" customWidth="1"/>
    <col min="8" max="8" width="6.42578125" style="4" customWidth="1"/>
    <col min="9" max="9" width="10.5703125" style="4" customWidth="1"/>
    <col min="10" max="10" width="25.5703125" style="4" customWidth="1"/>
    <col min="11" max="14" width="13.5703125" style="4" customWidth="1"/>
    <col min="15" max="15" width="8.5703125" style="4" customWidth="1"/>
    <col min="16" max="16" width="10.5703125" style="4" customWidth="1"/>
    <col min="17" max="17" width="9.28515625" style="4" customWidth="1"/>
    <col min="18" max="18" width="20.42578125" style="4" customWidth="1"/>
    <col min="19" max="19" width="13.85546875" style="4" customWidth="1"/>
    <col min="20" max="24" width="8.7109375" style="4" customWidth="1"/>
    <col min="25" max="16384" width="9.140625" style="4"/>
  </cols>
  <sheetData>
    <row r="1" spans="1:21" ht="6" customHeight="1" thickBot="1" x14ac:dyDescent="0.25">
      <c r="A1" s="59"/>
      <c r="B1" s="60"/>
      <c r="C1" s="60"/>
      <c r="D1" s="60"/>
      <c r="E1" s="60"/>
      <c r="F1" s="60"/>
      <c r="G1" s="60"/>
      <c r="H1" s="60"/>
      <c r="I1" s="60"/>
      <c r="J1" s="60"/>
      <c r="K1" s="60"/>
      <c r="L1" s="60"/>
      <c r="M1" s="60"/>
      <c r="N1" s="60"/>
      <c r="O1" s="60"/>
    </row>
    <row r="2" spans="1:21" x14ac:dyDescent="0.2">
      <c r="A2" s="61"/>
      <c r="B2" s="86" t="s">
        <v>0</v>
      </c>
      <c r="C2" s="62"/>
      <c r="D2" s="601" t="str">
        <f>'Planning Stratum1_Species'!B5</f>
        <v>&lt;Enter project name&gt;</v>
      </c>
      <c r="E2" s="601"/>
      <c r="F2" s="601"/>
      <c r="G2" s="602"/>
      <c r="I2" s="603" t="s">
        <v>1</v>
      </c>
      <c r="J2" s="604"/>
      <c r="K2" s="605"/>
      <c r="U2" s="63"/>
    </row>
    <row r="3" spans="1:21" ht="15.75" thickBot="1" x14ac:dyDescent="0.25">
      <c r="A3" s="61"/>
      <c r="B3" s="87" t="s">
        <v>2</v>
      </c>
      <c r="C3" s="64"/>
      <c r="D3" s="606" t="str">
        <f>'Planning Stratum1_Species'!B8</f>
        <v>&lt;Enter stratum number&gt;</v>
      </c>
      <c r="E3" s="606"/>
      <c r="F3" s="606"/>
      <c r="G3" s="607"/>
      <c r="I3" s="608" t="s">
        <v>175</v>
      </c>
      <c r="J3" s="609"/>
      <c r="K3" s="610"/>
    </row>
    <row r="4" spans="1:21" x14ac:dyDescent="0.2">
      <c r="A4" s="61"/>
      <c r="B4" s="65" t="s">
        <v>4</v>
      </c>
      <c r="C4" s="64"/>
      <c r="D4" s="611">
        <f>'Planning Stratum1_Species'!B10</f>
        <v>2</v>
      </c>
      <c r="E4" s="611"/>
      <c r="F4" s="611"/>
      <c r="G4" s="612"/>
    </row>
    <row r="5" spans="1:21" ht="15.75" x14ac:dyDescent="0.2">
      <c r="A5" s="61"/>
      <c r="B5" s="65" t="s">
        <v>5</v>
      </c>
      <c r="C5" s="65"/>
      <c r="D5" s="66">
        <f>'Planning Stratum1_Species'!B12</f>
        <v>5.8</v>
      </c>
      <c r="E5" s="257" t="s">
        <v>6</v>
      </c>
      <c r="F5" s="67"/>
      <c r="G5" s="162">
        <f>'Planning Stratum1_Species'!E12</f>
        <v>0</v>
      </c>
      <c r="H5" s="68"/>
      <c r="I5" s="68"/>
    </row>
    <row r="6" spans="1:21" x14ac:dyDescent="0.2">
      <c r="A6" s="61"/>
      <c r="B6" s="87" t="s">
        <v>7</v>
      </c>
      <c r="C6" s="64"/>
      <c r="D6" s="599">
        <f>'Planning Stratum1_Species'!B11</f>
        <v>10</v>
      </c>
      <c r="E6" s="599"/>
      <c r="F6" s="599"/>
      <c r="G6" s="600"/>
      <c r="N6" s="69"/>
      <c r="T6" s="69"/>
    </row>
    <row r="7" spans="1:21" x14ac:dyDescent="0.2">
      <c r="A7" s="61"/>
      <c r="B7" s="87" t="s">
        <v>176</v>
      </c>
      <c r="C7" s="64"/>
      <c r="D7" s="611">
        <f>'Planning Stratum1_Species'!B13</f>
        <v>1.0568317686676064E-2</v>
      </c>
      <c r="E7" s="611"/>
      <c r="F7" s="611"/>
      <c r="G7" s="612"/>
      <c r="N7" s="69"/>
      <c r="T7" s="69"/>
    </row>
    <row r="8" spans="1:21" ht="15.75" thickBot="1" x14ac:dyDescent="0.25">
      <c r="A8" s="61"/>
      <c r="B8" s="163" t="s">
        <v>177</v>
      </c>
      <c r="C8" s="70"/>
      <c r="D8" s="665">
        <f>D7*D6</f>
        <v>0.10568317686676064</v>
      </c>
      <c r="E8" s="665"/>
      <c r="F8" s="665"/>
      <c r="G8" s="666"/>
    </row>
    <row r="9" spans="1:21" ht="15" customHeight="1" thickBot="1" x14ac:dyDescent="0.3">
      <c r="A9" s="61"/>
      <c r="B9" s="1"/>
    </row>
    <row r="10" spans="1:21" s="6" customFormat="1" ht="35.25" customHeight="1" x14ac:dyDescent="0.25">
      <c r="A10" s="90"/>
      <c r="B10" s="590" t="s">
        <v>8</v>
      </c>
      <c r="C10" s="591"/>
      <c r="D10" s="591"/>
      <c r="E10" s="591"/>
      <c r="F10" s="591"/>
      <c r="G10" s="592"/>
      <c r="I10" s="590" t="s">
        <v>9</v>
      </c>
      <c r="J10" s="591"/>
      <c r="K10" s="591"/>
      <c r="L10" s="591"/>
      <c r="M10" s="591"/>
      <c r="N10" s="592"/>
      <c r="O10" s="91"/>
    </row>
    <row r="11" spans="1:21" ht="31.5" customHeight="1" x14ac:dyDescent="0.2">
      <c r="A11" s="61"/>
      <c r="B11" s="667" t="s">
        <v>10</v>
      </c>
      <c r="C11" s="664" t="s">
        <v>11</v>
      </c>
      <c r="D11" s="664" t="s">
        <v>12</v>
      </c>
      <c r="E11" s="658" t="s">
        <v>13</v>
      </c>
      <c r="F11" s="659"/>
      <c r="G11" s="660"/>
      <c r="I11" s="667" t="s">
        <v>10</v>
      </c>
      <c r="J11" s="664" t="s">
        <v>14</v>
      </c>
      <c r="K11" s="664" t="s">
        <v>12</v>
      </c>
      <c r="L11" s="661" t="s">
        <v>15</v>
      </c>
      <c r="M11" s="662"/>
      <c r="N11" s="663"/>
    </row>
    <row r="12" spans="1:21" ht="15" customHeight="1" x14ac:dyDescent="0.2">
      <c r="A12" s="61"/>
      <c r="B12" s="594"/>
      <c r="C12" s="595"/>
      <c r="D12" s="595"/>
      <c r="E12" s="94">
        <v>1</v>
      </c>
      <c r="F12" s="94">
        <v>2</v>
      </c>
      <c r="G12" s="95">
        <v>3</v>
      </c>
      <c r="I12" s="594"/>
      <c r="J12" s="595"/>
      <c r="K12" s="586"/>
      <c r="L12" s="94">
        <v>1</v>
      </c>
      <c r="M12" s="94">
        <v>2</v>
      </c>
      <c r="N12" s="95">
        <v>3</v>
      </c>
    </row>
    <row r="13" spans="1:21" x14ac:dyDescent="0.2">
      <c r="A13" s="61"/>
      <c r="B13" s="72">
        <v>1</v>
      </c>
      <c r="C13" s="73"/>
      <c r="D13" s="74"/>
      <c r="E13" s="75"/>
      <c r="F13" s="75"/>
      <c r="G13" s="76"/>
      <c r="I13" s="98">
        <v>1</v>
      </c>
      <c r="J13" s="96"/>
      <c r="K13" s="96"/>
      <c r="L13" s="96"/>
      <c r="M13" s="96"/>
      <c r="N13" s="97"/>
    </row>
    <row r="14" spans="1:21" x14ac:dyDescent="0.2">
      <c r="A14" s="61"/>
      <c r="B14" s="72">
        <v>2</v>
      </c>
      <c r="C14" s="73"/>
      <c r="D14" s="74"/>
      <c r="E14" s="75"/>
      <c r="F14" s="75"/>
      <c r="G14" s="76"/>
      <c r="I14" s="72">
        <v>2</v>
      </c>
      <c r="J14" s="74"/>
      <c r="K14" s="74"/>
      <c r="L14" s="74"/>
      <c r="M14" s="74"/>
      <c r="N14" s="77"/>
    </row>
    <row r="15" spans="1:21" x14ac:dyDescent="0.2">
      <c r="A15" s="61"/>
      <c r="B15" s="72">
        <v>3</v>
      </c>
      <c r="C15" s="73"/>
      <c r="D15" s="74"/>
      <c r="E15" s="75"/>
      <c r="F15" s="75"/>
      <c r="G15" s="76"/>
      <c r="I15" s="72">
        <v>3</v>
      </c>
      <c r="J15" s="74"/>
      <c r="K15" s="74"/>
      <c r="L15" s="74"/>
      <c r="M15" s="74"/>
      <c r="N15" s="77"/>
    </row>
    <row r="16" spans="1:21" x14ac:dyDescent="0.2">
      <c r="A16" s="61"/>
      <c r="B16" s="72">
        <v>4</v>
      </c>
      <c r="C16" s="73"/>
      <c r="D16" s="74"/>
      <c r="E16" s="75"/>
      <c r="F16" s="75"/>
      <c r="G16" s="76"/>
      <c r="I16" s="72">
        <v>4</v>
      </c>
      <c r="J16" s="74"/>
      <c r="K16" s="74"/>
      <c r="L16" s="74"/>
      <c r="M16" s="74"/>
      <c r="N16" s="77"/>
    </row>
    <row r="17" spans="1:14" x14ac:dyDescent="0.2">
      <c r="A17" s="61"/>
      <c r="B17" s="72">
        <v>5</v>
      </c>
      <c r="C17" s="73"/>
      <c r="D17" s="74"/>
      <c r="E17" s="75"/>
      <c r="F17" s="75"/>
      <c r="G17" s="76"/>
      <c r="I17" s="72">
        <v>5</v>
      </c>
      <c r="J17" s="74"/>
      <c r="K17" s="74"/>
      <c r="L17" s="74"/>
      <c r="M17" s="74"/>
      <c r="N17" s="77"/>
    </row>
    <row r="18" spans="1:14" x14ac:dyDescent="0.2">
      <c r="A18" s="61"/>
      <c r="B18" s="72">
        <v>6</v>
      </c>
      <c r="C18" s="73"/>
      <c r="D18" s="74"/>
      <c r="E18" s="75"/>
      <c r="F18" s="75"/>
      <c r="G18" s="76"/>
      <c r="I18" s="72">
        <v>6</v>
      </c>
      <c r="J18" s="74"/>
      <c r="K18" s="74"/>
      <c r="L18" s="74"/>
      <c r="M18" s="74"/>
      <c r="N18" s="77"/>
    </row>
    <row r="19" spans="1:14" x14ac:dyDescent="0.2">
      <c r="A19" s="61"/>
      <c r="B19" s="72">
        <v>7</v>
      </c>
      <c r="C19" s="73"/>
      <c r="D19" s="74"/>
      <c r="E19" s="75"/>
      <c r="F19" s="75"/>
      <c r="G19" s="76"/>
      <c r="I19" s="72">
        <v>7</v>
      </c>
      <c r="J19" s="74"/>
      <c r="K19" s="74"/>
      <c r="L19" s="74"/>
      <c r="M19" s="74"/>
      <c r="N19" s="77"/>
    </row>
    <row r="20" spans="1:14" x14ac:dyDescent="0.2">
      <c r="A20" s="61"/>
      <c r="B20" s="72">
        <v>8</v>
      </c>
      <c r="C20" s="73"/>
      <c r="D20" s="74"/>
      <c r="E20" s="75"/>
      <c r="F20" s="75"/>
      <c r="G20" s="76"/>
      <c r="I20" s="72">
        <v>8</v>
      </c>
      <c r="J20" s="74"/>
      <c r="K20" s="74"/>
      <c r="L20" s="74"/>
      <c r="M20" s="74"/>
      <c r="N20" s="77"/>
    </row>
    <row r="21" spans="1:14" x14ac:dyDescent="0.2">
      <c r="A21" s="61"/>
      <c r="B21" s="72">
        <v>9</v>
      </c>
      <c r="C21" s="73"/>
      <c r="D21" s="74"/>
      <c r="E21" s="75"/>
      <c r="F21" s="75"/>
      <c r="G21" s="76"/>
      <c r="I21" s="72">
        <v>9</v>
      </c>
      <c r="J21" s="74"/>
      <c r="K21" s="74"/>
      <c r="L21" s="74"/>
      <c r="M21" s="74"/>
      <c r="N21" s="77"/>
    </row>
    <row r="22" spans="1:14" x14ac:dyDescent="0.2">
      <c r="A22" s="61"/>
      <c r="B22" s="72">
        <v>10</v>
      </c>
      <c r="C22" s="73"/>
      <c r="D22" s="74"/>
      <c r="E22" s="75"/>
      <c r="F22" s="75"/>
      <c r="G22" s="76"/>
      <c r="I22" s="72">
        <v>10</v>
      </c>
      <c r="J22" s="74"/>
      <c r="K22" s="74"/>
      <c r="L22" s="74"/>
      <c r="M22" s="74"/>
      <c r="N22" s="77"/>
    </row>
    <row r="23" spans="1:14" x14ac:dyDescent="0.2">
      <c r="A23" s="61"/>
      <c r="B23" s="72">
        <v>11</v>
      </c>
      <c r="C23" s="73"/>
      <c r="D23" s="74"/>
      <c r="E23" s="75"/>
      <c r="F23" s="75"/>
      <c r="G23" s="76"/>
      <c r="I23" s="72">
        <v>11</v>
      </c>
      <c r="J23" s="74"/>
      <c r="K23" s="74"/>
      <c r="L23" s="74"/>
      <c r="M23" s="74"/>
      <c r="N23" s="77"/>
    </row>
    <row r="24" spans="1:14" x14ac:dyDescent="0.2">
      <c r="A24" s="61"/>
      <c r="B24" s="72">
        <v>12</v>
      </c>
      <c r="C24" s="73"/>
      <c r="D24" s="74"/>
      <c r="E24" s="75"/>
      <c r="F24" s="75"/>
      <c r="G24" s="76"/>
      <c r="I24" s="72">
        <v>12</v>
      </c>
      <c r="J24" s="74"/>
      <c r="K24" s="74"/>
      <c r="L24" s="74"/>
      <c r="M24" s="74"/>
      <c r="N24" s="77"/>
    </row>
    <row r="25" spans="1:14" x14ac:dyDescent="0.2">
      <c r="A25" s="61"/>
      <c r="B25" s="72">
        <v>13</v>
      </c>
      <c r="C25" s="73"/>
      <c r="D25" s="74"/>
      <c r="E25" s="75"/>
      <c r="F25" s="75"/>
      <c r="G25" s="76"/>
      <c r="I25" s="72">
        <v>13</v>
      </c>
      <c r="J25" s="74"/>
      <c r="K25" s="74"/>
      <c r="L25" s="74"/>
      <c r="M25" s="74"/>
      <c r="N25" s="77"/>
    </row>
    <row r="26" spans="1:14" x14ac:dyDescent="0.2">
      <c r="A26" s="61"/>
      <c r="B26" s="72">
        <v>14</v>
      </c>
      <c r="C26" s="73"/>
      <c r="D26" s="74"/>
      <c r="E26" s="75"/>
      <c r="F26" s="75"/>
      <c r="G26" s="76"/>
      <c r="I26" s="72">
        <v>14</v>
      </c>
      <c r="J26" s="74"/>
      <c r="K26" s="74"/>
      <c r="L26" s="74"/>
      <c r="M26" s="74"/>
      <c r="N26" s="77"/>
    </row>
    <row r="27" spans="1:14" x14ac:dyDescent="0.2">
      <c r="A27" s="61"/>
      <c r="B27" s="72">
        <v>15</v>
      </c>
      <c r="C27" s="73"/>
      <c r="D27" s="74"/>
      <c r="E27" s="75"/>
      <c r="F27" s="75"/>
      <c r="G27" s="76"/>
      <c r="I27" s="72">
        <v>15</v>
      </c>
      <c r="J27" s="74"/>
      <c r="K27" s="74"/>
      <c r="L27" s="74"/>
      <c r="M27" s="74"/>
      <c r="N27" s="77"/>
    </row>
    <row r="28" spans="1:14" x14ac:dyDescent="0.2">
      <c r="A28" s="61"/>
      <c r="B28" s="72">
        <v>16</v>
      </c>
      <c r="C28" s="73"/>
      <c r="D28" s="74"/>
      <c r="E28" s="75"/>
      <c r="F28" s="75"/>
      <c r="G28" s="76"/>
      <c r="I28" s="72">
        <v>16</v>
      </c>
      <c r="J28" s="74"/>
      <c r="K28" s="74"/>
      <c r="L28" s="74"/>
      <c r="M28" s="74"/>
      <c r="N28" s="77"/>
    </row>
    <row r="29" spans="1:14" x14ac:dyDescent="0.2">
      <c r="A29" s="61"/>
      <c r="B29" s="72">
        <v>17</v>
      </c>
      <c r="C29" s="73"/>
      <c r="D29" s="74"/>
      <c r="E29" s="75"/>
      <c r="F29" s="75"/>
      <c r="G29" s="76"/>
      <c r="I29" s="72">
        <v>17</v>
      </c>
      <c r="J29" s="74"/>
      <c r="K29" s="74"/>
      <c r="L29" s="74"/>
      <c r="M29" s="74"/>
      <c r="N29" s="77"/>
    </row>
    <row r="30" spans="1:14" x14ac:dyDescent="0.2">
      <c r="A30" s="61"/>
      <c r="B30" s="72">
        <v>18</v>
      </c>
      <c r="C30" s="73"/>
      <c r="D30" s="74"/>
      <c r="E30" s="75"/>
      <c r="F30" s="75"/>
      <c r="G30" s="76"/>
      <c r="I30" s="72">
        <v>18</v>
      </c>
      <c r="J30" s="74"/>
      <c r="K30" s="74"/>
      <c r="L30" s="74"/>
      <c r="M30" s="74"/>
      <c r="N30" s="77"/>
    </row>
    <row r="31" spans="1:14" x14ac:dyDescent="0.2">
      <c r="A31" s="61"/>
      <c r="B31" s="72">
        <v>19</v>
      </c>
      <c r="C31" s="73"/>
      <c r="D31" s="74"/>
      <c r="E31" s="75"/>
      <c r="F31" s="75"/>
      <c r="G31" s="76"/>
      <c r="I31" s="72">
        <v>19</v>
      </c>
      <c r="J31" s="74"/>
      <c r="K31" s="74"/>
      <c r="L31" s="74"/>
      <c r="M31" s="74"/>
      <c r="N31" s="77"/>
    </row>
    <row r="32" spans="1:14" x14ac:dyDescent="0.2">
      <c r="A32" s="61"/>
      <c r="B32" s="72">
        <v>20</v>
      </c>
      <c r="C32" s="73"/>
      <c r="D32" s="74"/>
      <c r="E32" s="75"/>
      <c r="F32" s="75"/>
      <c r="G32" s="76"/>
      <c r="I32" s="72">
        <v>20</v>
      </c>
      <c r="J32" s="74"/>
      <c r="K32" s="74"/>
      <c r="L32" s="74"/>
      <c r="M32" s="74"/>
      <c r="N32" s="77"/>
    </row>
    <row r="33" spans="1:24" x14ac:dyDescent="0.2">
      <c r="A33" s="61"/>
      <c r="B33" s="72">
        <v>21</v>
      </c>
      <c r="C33" s="73"/>
      <c r="D33" s="74"/>
      <c r="E33" s="75"/>
      <c r="F33" s="75"/>
      <c r="G33" s="76"/>
      <c r="I33" s="72">
        <v>21</v>
      </c>
      <c r="J33" s="74"/>
      <c r="K33" s="74"/>
      <c r="L33" s="74"/>
      <c r="M33" s="74"/>
      <c r="N33" s="77"/>
    </row>
    <row r="34" spans="1:24" x14ac:dyDescent="0.2">
      <c r="A34" s="61"/>
      <c r="B34" s="72">
        <v>22</v>
      </c>
      <c r="C34" s="73"/>
      <c r="D34" s="74"/>
      <c r="E34" s="75"/>
      <c r="F34" s="75"/>
      <c r="G34" s="76"/>
      <c r="I34" s="72">
        <v>22</v>
      </c>
      <c r="J34" s="74"/>
      <c r="K34" s="74"/>
      <c r="L34" s="74"/>
      <c r="M34" s="74"/>
      <c r="N34" s="77"/>
    </row>
    <row r="35" spans="1:24" x14ac:dyDescent="0.2">
      <c r="A35" s="61"/>
      <c r="B35" s="72">
        <v>23</v>
      </c>
      <c r="C35" s="73"/>
      <c r="D35" s="74"/>
      <c r="E35" s="75"/>
      <c r="F35" s="75"/>
      <c r="G35" s="76"/>
      <c r="I35" s="72">
        <v>23</v>
      </c>
      <c r="J35" s="74"/>
      <c r="K35" s="74"/>
      <c r="L35" s="74"/>
      <c r="M35" s="74"/>
      <c r="N35" s="77"/>
    </row>
    <row r="36" spans="1:24" x14ac:dyDescent="0.2">
      <c r="A36" s="61"/>
      <c r="B36" s="72">
        <v>24</v>
      </c>
      <c r="C36" s="73"/>
      <c r="D36" s="74"/>
      <c r="E36" s="75"/>
      <c r="F36" s="75"/>
      <c r="G36" s="76"/>
      <c r="I36" s="72">
        <v>24</v>
      </c>
      <c r="J36" s="74"/>
      <c r="K36" s="74"/>
      <c r="L36" s="74"/>
      <c r="M36" s="74"/>
      <c r="N36" s="77"/>
    </row>
    <row r="37" spans="1:24" x14ac:dyDescent="0.2">
      <c r="A37" s="61"/>
      <c r="B37" s="72">
        <v>25</v>
      </c>
      <c r="C37" s="73"/>
      <c r="D37" s="74"/>
      <c r="E37" s="75"/>
      <c r="F37" s="75"/>
      <c r="G37" s="76"/>
      <c r="I37" s="72">
        <v>25</v>
      </c>
      <c r="J37" s="74"/>
      <c r="K37" s="74"/>
      <c r="L37" s="74"/>
      <c r="M37" s="74"/>
      <c r="N37" s="77"/>
    </row>
    <row r="38" spans="1:24" x14ac:dyDescent="0.2">
      <c r="A38" s="61"/>
      <c r="B38" s="72">
        <v>26</v>
      </c>
      <c r="C38" s="73"/>
      <c r="D38" s="74"/>
      <c r="E38" s="75"/>
      <c r="F38" s="75"/>
      <c r="G38" s="76"/>
      <c r="I38" s="72">
        <v>26</v>
      </c>
      <c r="J38" s="74"/>
      <c r="K38" s="74"/>
      <c r="L38" s="74"/>
      <c r="M38" s="74"/>
      <c r="N38" s="77"/>
    </row>
    <row r="39" spans="1:24" x14ac:dyDescent="0.2">
      <c r="A39" s="61"/>
      <c r="B39" s="72">
        <v>27</v>
      </c>
      <c r="C39" s="73"/>
      <c r="D39" s="74"/>
      <c r="E39" s="75"/>
      <c r="F39" s="75"/>
      <c r="G39" s="76"/>
      <c r="I39" s="72">
        <v>27</v>
      </c>
      <c r="J39" s="74"/>
      <c r="K39" s="74"/>
      <c r="L39" s="74"/>
      <c r="M39" s="74"/>
      <c r="N39" s="77"/>
    </row>
    <row r="40" spans="1:24" x14ac:dyDescent="0.2">
      <c r="A40" s="61"/>
      <c r="B40" s="72">
        <v>28</v>
      </c>
      <c r="C40" s="73"/>
      <c r="D40" s="74"/>
      <c r="E40" s="75"/>
      <c r="F40" s="75"/>
      <c r="G40" s="76"/>
      <c r="I40" s="72">
        <v>28</v>
      </c>
      <c r="J40" s="74"/>
      <c r="K40" s="74"/>
      <c r="L40" s="74"/>
      <c r="M40" s="74"/>
      <c r="N40" s="77"/>
    </row>
    <row r="41" spans="1:24" x14ac:dyDescent="0.2">
      <c r="A41" s="61"/>
      <c r="B41" s="93">
        <v>29</v>
      </c>
      <c r="C41" s="73"/>
      <c r="D41" s="74"/>
      <c r="E41" s="75"/>
      <c r="F41" s="75"/>
      <c r="G41" s="76"/>
      <c r="I41" s="72">
        <v>29</v>
      </c>
      <c r="J41" s="74"/>
      <c r="K41" s="74"/>
      <c r="L41" s="74"/>
      <c r="M41" s="74"/>
      <c r="N41" s="77"/>
    </row>
    <row r="42" spans="1:24" ht="15.75" thickBot="1" x14ac:dyDescent="0.25">
      <c r="A42" s="61"/>
      <c r="B42" s="78">
        <v>30</v>
      </c>
      <c r="C42" s="92"/>
      <c r="D42" s="80"/>
      <c r="E42" s="81"/>
      <c r="F42" s="81"/>
      <c r="G42" s="82"/>
      <c r="I42" s="78">
        <v>30</v>
      </c>
      <c r="J42" s="80"/>
      <c r="K42" s="80"/>
      <c r="L42" s="80"/>
      <c r="M42" s="80"/>
      <c r="N42" s="83"/>
    </row>
    <row r="43" spans="1:24" ht="7.5" customHeight="1" thickBot="1" x14ac:dyDescent="0.25">
      <c r="A43" s="61"/>
      <c r="B43" s="23"/>
      <c r="C43" s="84"/>
      <c r="D43" s="23"/>
      <c r="E43" s="85"/>
      <c r="F43" s="85"/>
      <c r="G43" s="85"/>
      <c r="I43" s="23"/>
      <c r="J43" s="23"/>
      <c r="K43" s="23"/>
      <c r="L43" s="23"/>
      <c r="M43" s="23"/>
      <c r="N43" s="23"/>
    </row>
    <row r="44" spans="1:24" ht="24.95" customHeight="1" thickBot="1" x14ac:dyDescent="0.25">
      <c r="A44" s="60"/>
      <c r="B44" s="60"/>
      <c r="C44" s="60"/>
      <c r="D44" s="60"/>
      <c r="E44" s="60"/>
      <c r="F44" s="60"/>
      <c r="G44" s="60"/>
      <c r="H44" s="60"/>
      <c r="I44" s="60"/>
      <c r="J44" s="60"/>
      <c r="K44" s="60"/>
      <c r="L44" s="60"/>
      <c r="M44" s="60"/>
      <c r="N44" s="60"/>
      <c r="O44" s="60"/>
      <c r="P44" s="60"/>
      <c r="Q44" s="60"/>
      <c r="R44" s="60"/>
      <c r="S44" s="60"/>
    </row>
    <row r="45" spans="1:24" s="6" customFormat="1" ht="24.95" customHeight="1" thickBot="1" x14ac:dyDescent="0.3">
      <c r="B45" s="264" t="s">
        <v>178</v>
      </c>
      <c r="C45" s="267"/>
      <c r="D45" s="265"/>
      <c r="E45" s="265"/>
      <c r="F45" s="265"/>
      <c r="G45" s="265"/>
      <c r="H45" s="265"/>
      <c r="I45" s="265"/>
      <c r="J45" s="265"/>
      <c r="K45" s="265"/>
      <c r="L45" s="265"/>
      <c r="M45" s="265"/>
      <c r="N45" s="265"/>
      <c r="O45" s="265"/>
      <c r="P45" s="265"/>
      <c r="Q45" s="265"/>
      <c r="R45" s="265"/>
      <c r="S45" s="266"/>
    </row>
    <row r="46" spans="1:24" s="6" customFormat="1" ht="24.95" customHeight="1" x14ac:dyDescent="0.25">
      <c r="B46" s="105" t="s">
        <v>179</v>
      </c>
      <c r="C46" s="106"/>
      <c r="D46" s="106"/>
      <c r="E46" s="106"/>
      <c r="F46" s="107"/>
      <c r="G46" s="108">
        <f>COUNT(E13:G42)</f>
        <v>0</v>
      </c>
      <c r="H46" s="5"/>
      <c r="I46" s="105" t="s">
        <v>180</v>
      </c>
      <c r="J46" s="106"/>
      <c r="K46" s="106"/>
      <c r="L46" s="106"/>
      <c r="M46" s="107"/>
      <c r="N46" s="108">
        <f>COUNT(L13:N42)</f>
        <v>0</v>
      </c>
      <c r="P46" s="249" t="s">
        <v>181</v>
      </c>
      <c r="Q46" s="250"/>
      <c r="R46" s="250"/>
      <c r="S46" s="251">
        <f>G52+N52</f>
        <v>0</v>
      </c>
      <c r="T46" s="5"/>
      <c r="U46" s="5"/>
      <c r="V46" s="5"/>
      <c r="W46" s="5"/>
      <c r="X46" s="5"/>
    </row>
    <row r="47" spans="1:24" s="6" customFormat="1" ht="24.95" customHeight="1" thickBot="1" x14ac:dyDescent="0.3">
      <c r="B47" s="109" t="s">
        <v>182</v>
      </c>
      <c r="C47" s="110"/>
      <c r="D47" s="110"/>
      <c r="E47" s="110"/>
      <c r="F47" s="111"/>
      <c r="G47" s="112">
        <f>SUM(E13:G42)</f>
        <v>0</v>
      </c>
      <c r="I47" s="109" t="s">
        <v>183</v>
      </c>
      <c r="J47" s="110"/>
      <c r="K47" s="110"/>
      <c r="L47" s="110"/>
      <c r="M47" s="111"/>
      <c r="N47" s="113">
        <f>SUM(L13:N42)</f>
        <v>0</v>
      </c>
      <c r="P47" s="252" t="s">
        <v>184</v>
      </c>
      <c r="Q47" s="253"/>
      <c r="R47" s="253"/>
      <c r="S47" s="248">
        <f>G53+N53</f>
        <v>0</v>
      </c>
    </row>
    <row r="48" spans="1:24" s="6" customFormat="1" ht="24.95" customHeight="1" x14ac:dyDescent="0.25">
      <c r="B48" s="109" t="s">
        <v>185</v>
      </c>
      <c r="C48" s="110"/>
      <c r="D48" s="110"/>
      <c r="E48" s="110"/>
      <c r="F48" s="111"/>
      <c r="G48" s="240">
        <f>IF(G46&gt;0,ROUND(G47/G46,0),0)</f>
        <v>0</v>
      </c>
      <c r="I48" s="109" t="s">
        <v>186</v>
      </c>
      <c r="J48" s="110"/>
      <c r="K48" s="110"/>
      <c r="L48" s="110"/>
      <c r="M48" s="111"/>
      <c r="N48" s="240">
        <f>IF(N46&gt;0,ROUND(N47/N46,0),0)</f>
        <v>0</v>
      </c>
      <c r="P48" s="91"/>
    </row>
    <row r="49" spans="2:14" s="6" customFormat="1" ht="24.95" customHeight="1" x14ac:dyDescent="0.25">
      <c r="B49" s="109" t="s">
        <v>187</v>
      </c>
      <c r="C49" s="110"/>
      <c r="D49" s="110"/>
      <c r="E49" s="110"/>
      <c r="F49" s="111"/>
      <c r="G49" s="113">
        <f>SUM(D13:D42)</f>
        <v>0</v>
      </c>
      <c r="I49" s="109" t="s">
        <v>188</v>
      </c>
      <c r="J49" s="110"/>
      <c r="K49" s="110"/>
      <c r="L49" s="110"/>
      <c r="M49" s="111"/>
      <c r="N49" s="113">
        <f>SUM(K13:K42)</f>
        <v>0</v>
      </c>
    </row>
    <row r="50" spans="2:14" s="6" customFormat="1" ht="24.95" customHeight="1" x14ac:dyDescent="0.25">
      <c r="B50" s="109" t="s">
        <v>189</v>
      </c>
      <c r="C50" s="110"/>
      <c r="D50" s="110"/>
      <c r="E50" s="110"/>
      <c r="F50" s="111"/>
      <c r="G50" s="112">
        <f>G49/D8</f>
        <v>0</v>
      </c>
      <c r="I50" s="109" t="s">
        <v>190</v>
      </c>
      <c r="J50" s="110"/>
      <c r="K50" s="110"/>
      <c r="L50" s="110"/>
      <c r="M50" s="111"/>
      <c r="N50" s="112">
        <f>N49/D8</f>
        <v>0</v>
      </c>
    </row>
    <row r="51" spans="2:14" s="6" customFormat="1" ht="24.95" customHeight="1" x14ac:dyDescent="0.25">
      <c r="B51" s="109" t="s">
        <v>191</v>
      </c>
      <c r="C51" s="110"/>
      <c r="D51" s="110"/>
      <c r="E51" s="110"/>
      <c r="F51" s="111"/>
      <c r="G51" s="112">
        <f>G50*D4</f>
        <v>0</v>
      </c>
      <c r="I51" s="109" t="s">
        <v>192</v>
      </c>
      <c r="J51" s="110"/>
      <c r="K51" s="110"/>
      <c r="L51" s="110"/>
      <c r="M51" s="111"/>
      <c r="N51" s="112">
        <f>N50*D4</f>
        <v>0</v>
      </c>
    </row>
    <row r="52" spans="2:14" s="6" customFormat="1" ht="24.95" customHeight="1" x14ac:dyDescent="0.25">
      <c r="B52" s="109" t="s">
        <v>193</v>
      </c>
      <c r="C52" s="110"/>
      <c r="D52" s="110"/>
      <c r="E52" s="110"/>
      <c r="F52" s="111"/>
      <c r="G52" s="255">
        <f>IF(G51&gt;0,VLOOKUP(G48,'Lookup values'!B4:C53,2,FALSE)*G51/1000,0)</f>
        <v>0</v>
      </c>
      <c r="I52" s="109" t="s">
        <v>194</v>
      </c>
      <c r="J52" s="114"/>
      <c r="K52" s="114"/>
      <c r="L52" s="114"/>
      <c r="M52" s="111"/>
      <c r="N52" s="254">
        <f>IF(N51&gt;0,VLOOKUP(N48,'Lookup values'!E4:F53,2,FALSE)*N51/1000,0)</f>
        <v>0</v>
      </c>
    </row>
    <row r="53" spans="2:14" s="6" customFormat="1" ht="24.95" customHeight="1" thickBot="1" x14ac:dyDescent="0.3">
      <c r="B53" s="167" t="s">
        <v>195</v>
      </c>
      <c r="C53" s="168"/>
      <c r="D53" s="168"/>
      <c r="E53" s="168"/>
      <c r="F53" s="115"/>
      <c r="G53" s="246">
        <f>G52*44/12</f>
        <v>0</v>
      </c>
      <c r="I53" s="167" t="s">
        <v>196</v>
      </c>
      <c r="J53" s="116"/>
      <c r="K53" s="116"/>
      <c r="L53" s="116"/>
      <c r="M53" s="115"/>
      <c r="N53" s="248">
        <f>N52*44/12</f>
        <v>0</v>
      </c>
    </row>
    <row r="54" spans="2:14" ht="15.75" x14ac:dyDescent="0.25">
      <c r="B54" s="89"/>
      <c r="C54" s="14"/>
      <c r="J54" s="71"/>
    </row>
    <row r="55" spans="2:14" ht="15.75" x14ac:dyDescent="0.25">
      <c r="J55" s="71"/>
    </row>
  </sheetData>
  <sheetProtection algorithmName="SHA-512" hashValue="5XQX2x2qcV4Bj/zylMYzdf6kpK867azQKRoorueYksl1S5FYVc9Vyj8IUhDIVoyC4AT7X63bsiP3ijb7joCTRw==" saltValue="gRE2SRsqWKK2Lr4Jl5ZckQ==" spinCount="100000" sheet="1" objects="1" scenarios="1"/>
  <mergeCells count="18">
    <mergeCell ref="I11:I12"/>
    <mergeCell ref="J11:J12"/>
    <mergeCell ref="E11:G11"/>
    <mergeCell ref="L11:N11"/>
    <mergeCell ref="D4:G4"/>
    <mergeCell ref="I2:K2"/>
    <mergeCell ref="I3:K3"/>
    <mergeCell ref="K11:K12"/>
    <mergeCell ref="D6:G6"/>
    <mergeCell ref="D7:G7"/>
    <mergeCell ref="D8:G8"/>
    <mergeCell ref="D2:G2"/>
    <mergeCell ref="D3:G3"/>
    <mergeCell ref="B10:G10"/>
    <mergeCell ref="I10:N10"/>
    <mergeCell ref="B11:B12"/>
    <mergeCell ref="C11:C12"/>
    <mergeCell ref="D11:D12"/>
  </mergeCells>
  <conditionalFormatting sqref="E13:G43">
    <cfRule type="cellIs" dxfId="23" priority="3" operator="lessThan">
      <formula>0</formula>
    </cfRule>
    <cfRule type="cellIs" dxfId="22" priority="9" operator="greaterThan">
      <formula>50</formula>
    </cfRule>
  </conditionalFormatting>
  <conditionalFormatting sqref="L13:N43">
    <cfRule type="cellIs" dxfId="21" priority="1" operator="lessThan">
      <formula>0</formula>
    </cfRule>
    <cfRule type="cellIs" dxfId="20" priority="2" operator="greaterThan">
      <formula>50</formula>
    </cfRule>
  </conditionalFormatting>
  <pageMargins left="0.23622047244094491" right="0.23622047244094491" top="0.74803149606299213" bottom="0.74803149606299213" header="0.31496062992125984" footer="0.31496062992125984"/>
  <pageSetup paperSize="9"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8E4BC"/>
    <pageSetUpPr fitToPage="1"/>
  </sheetPr>
  <dimension ref="A1:S68"/>
  <sheetViews>
    <sheetView topLeftCell="A16" zoomScale="85" zoomScaleNormal="85" workbookViewId="0">
      <selection activeCell="D2" sqref="D2:G2"/>
    </sheetView>
  </sheetViews>
  <sheetFormatPr defaultRowHeight="15" x14ac:dyDescent="0.2"/>
  <cols>
    <col min="1" max="1" width="1.42578125" style="4" customWidth="1"/>
    <col min="2" max="2" width="10.5703125" style="4" customWidth="1"/>
    <col min="3" max="3" width="27.5703125" style="4" customWidth="1"/>
    <col min="4" max="4" width="13.85546875" style="4" customWidth="1"/>
    <col min="5" max="5" width="14.42578125" style="4" customWidth="1"/>
    <col min="6" max="6" width="15.7109375" style="4" customWidth="1"/>
    <col min="7" max="7" width="13.85546875" style="4" customWidth="1"/>
    <col min="8" max="8" width="4.7109375" style="4" customWidth="1"/>
    <col min="9" max="9" width="10.5703125" style="4" customWidth="1"/>
    <col min="10" max="10" width="25.42578125" style="4" customWidth="1"/>
    <col min="11" max="14" width="13.5703125" style="4" customWidth="1"/>
    <col min="15" max="15" width="8.5703125" style="4" customWidth="1"/>
    <col min="16" max="16" width="10.7109375" style="4" customWidth="1"/>
    <col min="17" max="17" width="9.28515625" style="4" customWidth="1"/>
    <col min="18" max="18" width="19.140625" style="4" customWidth="1"/>
    <col min="19" max="19" width="11.7109375" style="4" customWidth="1"/>
    <col min="20" max="16384" width="9.140625" style="4"/>
  </cols>
  <sheetData>
    <row r="1" spans="1:15" ht="6" customHeight="1" thickBot="1" x14ac:dyDescent="0.25">
      <c r="A1" s="59"/>
      <c r="B1" s="60"/>
      <c r="C1" s="60"/>
      <c r="D1" s="60"/>
      <c r="E1" s="60"/>
      <c r="F1" s="60"/>
      <c r="G1" s="60"/>
      <c r="H1" s="60"/>
      <c r="I1" s="60"/>
      <c r="J1" s="60"/>
      <c r="K1" s="60"/>
      <c r="L1" s="60"/>
      <c r="M1" s="60"/>
      <c r="N1" s="60"/>
      <c r="O1" s="60"/>
    </row>
    <row r="2" spans="1:15" x14ac:dyDescent="0.2">
      <c r="A2" s="61"/>
      <c r="B2" s="86" t="s">
        <v>0</v>
      </c>
      <c r="C2" s="62"/>
      <c r="D2" s="601" t="str">
        <f>'Planning Stratum1_Species'!B5</f>
        <v>&lt;Enter project name&gt;</v>
      </c>
      <c r="E2" s="601"/>
      <c r="F2" s="601"/>
      <c r="G2" s="602"/>
      <c r="I2" s="603" t="s">
        <v>16</v>
      </c>
      <c r="J2" s="604"/>
      <c r="K2" s="605"/>
    </row>
    <row r="3" spans="1:15" ht="15.75" thickBot="1" x14ac:dyDescent="0.25">
      <c r="A3" s="61"/>
      <c r="B3" s="87" t="s">
        <v>2</v>
      </c>
      <c r="C3" s="64"/>
      <c r="D3" s="606" t="str">
        <f>'Planning Stratum1_Species'!B8</f>
        <v>&lt;Enter stratum number&gt;</v>
      </c>
      <c r="E3" s="606"/>
      <c r="F3" s="606"/>
      <c r="G3" s="607"/>
      <c r="I3" s="608" t="s">
        <v>175</v>
      </c>
      <c r="J3" s="609"/>
      <c r="K3" s="610"/>
    </row>
    <row r="4" spans="1:15" x14ac:dyDescent="0.2">
      <c r="A4" s="61"/>
      <c r="B4" s="65" t="s">
        <v>4</v>
      </c>
      <c r="C4" s="64"/>
      <c r="D4" s="611">
        <f>'Planning Stratum1_Species'!B10</f>
        <v>2</v>
      </c>
      <c r="E4" s="611"/>
      <c r="F4" s="611"/>
      <c r="G4" s="612"/>
    </row>
    <row r="5" spans="1:15" ht="15.75" x14ac:dyDescent="0.2">
      <c r="A5" s="61"/>
      <c r="B5" s="65" t="s">
        <v>5</v>
      </c>
      <c r="C5" s="65"/>
      <c r="D5" s="66">
        <f>'Planning Stratum1_Species'!B12</f>
        <v>5.8</v>
      </c>
      <c r="E5" s="257" t="s">
        <v>6</v>
      </c>
      <c r="F5" s="67"/>
      <c r="G5" s="144">
        <f>'Planning Stratum1_Species'!E12</f>
        <v>0</v>
      </c>
    </row>
    <row r="6" spans="1:15" x14ac:dyDescent="0.2">
      <c r="A6" s="61"/>
      <c r="B6" s="87" t="s">
        <v>7</v>
      </c>
      <c r="C6" s="64"/>
      <c r="D6" s="599">
        <f>'Planning Stratum1_Species'!B11</f>
        <v>10</v>
      </c>
      <c r="E6" s="599"/>
      <c r="F6" s="599"/>
      <c r="G6" s="600"/>
    </row>
    <row r="7" spans="1:15" ht="15.75" x14ac:dyDescent="0.25">
      <c r="A7" s="61"/>
      <c r="B7" s="87" t="s">
        <v>176</v>
      </c>
      <c r="C7" s="64"/>
      <c r="D7" s="611">
        <f>'Planning Stratum1_Species'!B13</f>
        <v>1.0568317686676064E-2</v>
      </c>
      <c r="E7" s="611"/>
      <c r="F7" s="611"/>
      <c r="G7" s="612"/>
      <c r="K7" s="1"/>
    </row>
    <row r="8" spans="1:15" ht="16.5" thickBot="1" x14ac:dyDescent="0.3">
      <c r="A8" s="61"/>
      <c r="B8" s="163" t="s">
        <v>177</v>
      </c>
      <c r="C8" s="70"/>
      <c r="D8" s="665">
        <f>D7*D6</f>
        <v>0.10568317686676064</v>
      </c>
      <c r="E8" s="665"/>
      <c r="F8" s="665"/>
      <c r="G8" s="666"/>
      <c r="K8" s="1"/>
    </row>
    <row r="9" spans="1:15" ht="16.5" thickBot="1" x14ac:dyDescent="0.3">
      <c r="A9" s="61"/>
      <c r="B9" s="1"/>
      <c r="D9" s="99"/>
    </row>
    <row r="10" spans="1:15" s="12" customFormat="1" ht="31.5" customHeight="1" x14ac:dyDescent="0.25">
      <c r="A10" s="100"/>
      <c r="B10" s="617" t="s">
        <v>17</v>
      </c>
      <c r="C10" s="618"/>
      <c r="D10" s="618"/>
      <c r="E10" s="618"/>
      <c r="F10" s="618"/>
      <c r="G10" s="619"/>
      <c r="I10" s="617" t="s">
        <v>18</v>
      </c>
      <c r="J10" s="618"/>
      <c r="K10" s="618"/>
      <c r="L10" s="618"/>
      <c r="M10" s="618"/>
      <c r="N10" s="619"/>
      <c r="O10" s="101"/>
    </row>
    <row r="11" spans="1:15" ht="31.5" customHeight="1" x14ac:dyDescent="0.2">
      <c r="A11" s="61"/>
      <c r="B11" s="670" t="s">
        <v>19</v>
      </c>
      <c r="C11" s="671" t="s">
        <v>20</v>
      </c>
      <c r="D11" s="671" t="s">
        <v>21</v>
      </c>
      <c r="E11" s="668" t="s">
        <v>22</v>
      </c>
      <c r="F11" s="668"/>
      <c r="G11" s="669"/>
      <c r="I11" s="670" t="s">
        <v>19</v>
      </c>
      <c r="J11" s="671" t="s">
        <v>23</v>
      </c>
      <c r="K11" s="671" t="s">
        <v>21</v>
      </c>
      <c r="L11" s="668" t="s">
        <v>24</v>
      </c>
      <c r="M11" s="668"/>
      <c r="N11" s="669"/>
    </row>
    <row r="12" spans="1:15" x14ac:dyDescent="0.2">
      <c r="A12" s="61"/>
      <c r="B12" s="621"/>
      <c r="C12" s="614"/>
      <c r="D12" s="614"/>
      <c r="E12" s="102">
        <v>1</v>
      </c>
      <c r="F12" s="102">
        <v>2</v>
      </c>
      <c r="G12" s="103">
        <v>3</v>
      </c>
      <c r="I12" s="621"/>
      <c r="J12" s="614"/>
      <c r="K12" s="614"/>
      <c r="L12" s="102">
        <v>1</v>
      </c>
      <c r="M12" s="102">
        <v>2</v>
      </c>
      <c r="N12" s="103">
        <v>3</v>
      </c>
    </row>
    <row r="13" spans="1:15" x14ac:dyDescent="0.2">
      <c r="A13" s="61"/>
      <c r="B13" s="72">
        <v>1</v>
      </c>
      <c r="C13" s="73"/>
      <c r="D13" s="74"/>
      <c r="E13" s="134"/>
      <c r="F13" s="134"/>
      <c r="G13" s="135"/>
      <c r="I13" s="72">
        <v>1</v>
      </c>
      <c r="J13" s="74"/>
      <c r="K13" s="74"/>
      <c r="L13" s="134"/>
      <c r="M13" s="134"/>
      <c r="N13" s="135"/>
    </row>
    <row r="14" spans="1:15" x14ac:dyDescent="0.2">
      <c r="A14" s="61"/>
      <c r="B14" s="72">
        <v>2</v>
      </c>
      <c r="C14" s="73"/>
      <c r="D14" s="74"/>
      <c r="E14" s="134"/>
      <c r="F14" s="134"/>
      <c r="G14" s="135"/>
      <c r="I14" s="72">
        <v>2</v>
      </c>
      <c r="J14" s="74"/>
      <c r="K14" s="74"/>
      <c r="L14" s="134"/>
      <c r="M14" s="134"/>
      <c r="N14" s="135"/>
    </row>
    <row r="15" spans="1:15" x14ac:dyDescent="0.2">
      <c r="A15" s="61"/>
      <c r="B15" s="72">
        <v>3</v>
      </c>
      <c r="C15" s="73"/>
      <c r="D15" s="74"/>
      <c r="E15" s="134"/>
      <c r="F15" s="134"/>
      <c r="G15" s="135"/>
      <c r="I15" s="72">
        <v>3</v>
      </c>
      <c r="J15" s="74"/>
      <c r="K15" s="74"/>
      <c r="L15" s="134"/>
      <c r="M15" s="134"/>
      <c r="N15" s="135"/>
    </row>
    <row r="16" spans="1:15" x14ac:dyDescent="0.2">
      <c r="A16" s="61"/>
      <c r="B16" s="72">
        <v>4</v>
      </c>
      <c r="C16" s="73"/>
      <c r="D16" s="74"/>
      <c r="E16" s="134"/>
      <c r="F16" s="134"/>
      <c r="G16" s="135"/>
      <c r="I16" s="72">
        <v>4</v>
      </c>
      <c r="J16" s="74"/>
      <c r="K16" s="74"/>
      <c r="L16" s="134"/>
      <c r="M16" s="134"/>
      <c r="N16" s="135"/>
    </row>
    <row r="17" spans="1:14" x14ac:dyDescent="0.2">
      <c r="A17" s="61"/>
      <c r="B17" s="72">
        <v>5</v>
      </c>
      <c r="C17" s="73"/>
      <c r="D17" s="74"/>
      <c r="E17" s="134"/>
      <c r="F17" s="134"/>
      <c r="G17" s="135"/>
      <c r="I17" s="72">
        <v>5</v>
      </c>
      <c r="J17" s="74"/>
      <c r="K17" s="74"/>
      <c r="L17" s="134"/>
      <c r="M17" s="134"/>
      <c r="N17" s="135"/>
    </row>
    <row r="18" spans="1:14" x14ac:dyDescent="0.2">
      <c r="A18" s="61"/>
      <c r="B18" s="72">
        <v>6</v>
      </c>
      <c r="C18" s="73"/>
      <c r="D18" s="74"/>
      <c r="E18" s="134"/>
      <c r="F18" s="134"/>
      <c r="G18" s="135"/>
      <c r="I18" s="72">
        <v>6</v>
      </c>
      <c r="J18" s="74"/>
      <c r="K18" s="74"/>
      <c r="L18" s="134"/>
      <c r="M18" s="134"/>
      <c r="N18" s="135"/>
    </row>
    <row r="19" spans="1:14" x14ac:dyDescent="0.2">
      <c r="A19" s="61"/>
      <c r="B19" s="72">
        <v>7</v>
      </c>
      <c r="C19" s="73"/>
      <c r="D19" s="74"/>
      <c r="E19" s="134"/>
      <c r="F19" s="134"/>
      <c r="G19" s="135"/>
      <c r="I19" s="72">
        <v>7</v>
      </c>
      <c r="J19" s="74"/>
      <c r="K19" s="74"/>
      <c r="L19" s="134"/>
      <c r="M19" s="134"/>
      <c r="N19" s="135"/>
    </row>
    <row r="20" spans="1:14" x14ac:dyDescent="0.2">
      <c r="A20" s="61"/>
      <c r="B20" s="72">
        <v>8</v>
      </c>
      <c r="C20" s="73"/>
      <c r="D20" s="74"/>
      <c r="E20" s="134"/>
      <c r="F20" s="134"/>
      <c r="G20" s="135"/>
      <c r="I20" s="72">
        <v>8</v>
      </c>
      <c r="J20" s="74"/>
      <c r="K20" s="74"/>
      <c r="L20" s="134"/>
      <c r="M20" s="134"/>
      <c r="N20" s="135"/>
    </row>
    <row r="21" spans="1:14" x14ac:dyDescent="0.2">
      <c r="A21" s="61"/>
      <c r="B21" s="72">
        <v>9</v>
      </c>
      <c r="C21" s="73"/>
      <c r="D21" s="74"/>
      <c r="E21" s="134"/>
      <c r="F21" s="134"/>
      <c r="G21" s="135"/>
      <c r="I21" s="72">
        <v>9</v>
      </c>
      <c r="J21" s="74"/>
      <c r="K21" s="74"/>
      <c r="L21" s="134"/>
      <c r="M21" s="134"/>
      <c r="N21" s="135"/>
    </row>
    <row r="22" spans="1:14" x14ac:dyDescent="0.2">
      <c r="A22" s="61"/>
      <c r="B22" s="72">
        <v>10</v>
      </c>
      <c r="C22" s="73"/>
      <c r="D22" s="74"/>
      <c r="E22" s="134"/>
      <c r="F22" s="134"/>
      <c r="G22" s="135"/>
      <c r="I22" s="72">
        <v>10</v>
      </c>
      <c r="J22" s="74"/>
      <c r="K22" s="74"/>
      <c r="L22" s="134"/>
      <c r="M22" s="134"/>
      <c r="N22" s="135"/>
    </row>
    <row r="23" spans="1:14" x14ac:dyDescent="0.2">
      <c r="A23" s="61"/>
      <c r="B23" s="72">
        <v>11</v>
      </c>
      <c r="C23" s="73"/>
      <c r="D23" s="74"/>
      <c r="E23" s="134"/>
      <c r="F23" s="134"/>
      <c r="G23" s="135"/>
      <c r="I23" s="72">
        <v>11</v>
      </c>
      <c r="J23" s="74"/>
      <c r="K23" s="74"/>
      <c r="L23" s="134"/>
      <c r="M23" s="134"/>
      <c r="N23" s="135"/>
    </row>
    <row r="24" spans="1:14" x14ac:dyDescent="0.2">
      <c r="A24" s="61"/>
      <c r="B24" s="72">
        <v>12</v>
      </c>
      <c r="C24" s="73"/>
      <c r="D24" s="74"/>
      <c r="E24" s="134"/>
      <c r="F24" s="134"/>
      <c r="G24" s="135"/>
      <c r="I24" s="72">
        <v>12</v>
      </c>
      <c r="J24" s="74"/>
      <c r="K24" s="74"/>
      <c r="L24" s="134"/>
      <c r="M24" s="134"/>
      <c r="N24" s="135"/>
    </row>
    <row r="25" spans="1:14" x14ac:dyDescent="0.2">
      <c r="A25" s="61"/>
      <c r="B25" s="72">
        <v>13</v>
      </c>
      <c r="C25" s="73"/>
      <c r="D25" s="74"/>
      <c r="E25" s="134"/>
      <c r="F25" s="134"/>
      <c r="G25" s="135"/>
      <c r="I25" s="72">
        <v>13</v>
      </c>
      <c r="J25" s="74"/>
      <c r="K25" s="74"/>
      <c r="L25" s="134"/>
      <c r="M25" s="134"/>
      <c r="N25" s="135"/>
    </row>
    <row r="26" spans="1:14" x14ac:dyDescent="0.2">
      <c r="A26" s="61"/>
      <c r="B26" s="72">
        <v>14</v>
      </c>
      <c r="C26" s="73"/>
      <c r="D26" s="74"/>
      <c r="E26" s="134"/>
      <c r="F26" s="134"/>
      <c r="G26" s="135"/>
      <c r="I26" s="72">
        <v>14</v>
      </c>
      <c r="J26" s="74"/>
      <c r="K26" s="74"/>
      <c r="L26" s="134"/>
      <c r="M26" s="134"/>
      <c r="N26" s="135"/>
    </row>
    <row r="27" spans="1:14" x14ac:dyDescent="0.2">
      <c r="A27" s="61"/>
      <c r="B27" s="72">
        <v>15</v>
      </c>
      <c r="C27" s="73"/>
      <c r="D27" s="74"/>
      <c r="E27" s="134"/>
      <c r="F27" s="134"/>
      <c r="G27" s="135"/>
      <c r="I27" s="72">
        <v>15</v>
      </c>
      <c r="J27" s="74"/>
      <c r="K27" s="74"/>
      <c r="L27" s="134"/>
      <c r="M27" s="134"/>
      <c r="N27" s="135"/>
    </row>
    <row r="28" spans="1:14" x14ac:dyDescent="0.2">
      <c r="A28" s="61"/>
      <c r="B28" s="72">
        <v>16</v>
      </c>
      <c r="C28" s="73"/>
      <c r="D28" s="74"/>
      <c r="E28" s="134"/>
      <c r="F28" s="134"/>
      <c r="G28" s="135"/>
      <c r="I28" s="72">
        <v>16</v>
      </c>
      <c r="J28" s="74"/>
      <c r="K28" s="74"/>
      <c r="L28" s="134"/>
      <c r="M28" s="134"/>
      <c r="N28" s="135"/>
    </row>
    <row r="29" spans="1:14" x14ac:dyDescent="0.2">
      <c r="A29" s="61"/>
      <c r="B29" s="72">
        <v>17</v>
      </c>
      <c r="C29" s="73"/>
      <c r="D29" s="74"/>
      <c r="E29" s="134"/>
      <c r="F29" s="134"/>
      <c r="G29" s="135"/>
      <c r="I29" s="72">
        <v>17</v>
      </c>
      <c r="J29" s="74"/>
      <c r="K29" s="74"/>
      <c r="L29" s="134"/>
      <c r="M29" s="134"/>
      <c r="N29" s="135"/>
    </row>
    <row r="30" spans="1:14" x14ac:dyDescent="0.2">
      <c r="A30" s="61"/>
      <c r="B30" s="72">
        <v>18</v>
      </c>
      <c r="C30" s="73"/>
      <c r="D30" s="74"/>
      <c r="E30" s="134"/>
      <c r="F30" s="134"/>
      <c r="G30" s="135"/>
      <c r="I30" s="72">
        <v>18</v>
      </c>
      <c r="J30" s="74"/>
      <c r="K30" s="74"/>
      <c r="L30" s="134"/>
      <c r="M30" s="134"/>
      <c r="N30" s="135"/>
    </row>
    <row r="31" spans="1:14" x14ac:dyDescent="0.2">
      <c r="A31" s="61"/>
      <c r="B31" s="72">
        <v>19</v>
      </c>
      <c r="C31" s="73"/>
      <c r="D31" s="74"/>
      <c r="E31" s="134"/>
      <c r="F31" s="134"/>
      <c r="G31" s="135"/>
      <c r="I31" s="72">
        <v>19</v>
      </c>
      <c r="J31" s="74"/>
      <c r="K31" s="74"/>
      <c r="L31" s="134"/>
      <c r="M31" s="134"/>
      <c r="N31" s="135"/>
    </row>
    <row r="32" spans="1:14" x14ac:dyDescent="0.2">
      <c r="A32" s="61"/>
      <c r="B32" s="72">
        <v>20</v>
      </c>
      <c r="C32" s="73"/>
      <c r="D32" s="74"/>
      <c r="E32" s="134"/>
      <c r="F32" s="134"/>
      <c r="G32" s="135"/>
      <c r="I32" s="72">
        <v>20</v>
      </c>
      <c r="J32" s="74"/>
      <c r="K32" s="74"/>
      <c r="L32" s="134"/>
      <c r="M32" s="134"/>
      <c r="N32" s="135"/>
    </row>
    <row r="33" spans="1:19" x14ac:dyDescent="0.2">
      <c r="A33" s="61"/>
      <c r="B33" s="72">
        <v>21</v>
      </c>
      <c r="C33" s="73"/>
      <c r="D33" s="74"/>
      <c r="E33" s="134"/>
      <c r="F33" s="134"/>
      <c r="G33" s="135"/>
      <c r="I33" s="72">
        <v>21</v>
      </c>
      <c r="J33" s="74"/>
      <c r="K33" s="74"/>
      <c r="L33" s="134"/>
      <c r="M33" s="134"/>
      <c r="N33" s="135"/>
    </row>
    <row r="34" spans="1:19" x14ac:dyDescent="0.2">
      <c r="A34" s="61"/>
      <c r="B34" s="72">
        <v>22</v>
      </c>
      <c r="C34" s="73"/>
      <c r="D34" s="74"/>
      <c r="E34" s="134"/>
      <c r="F34" s="134"/>
      <c r="G34" s="135"/>
      <c r="I34" s="72">
        <v>22</v>
      </c>
      <c r="J34" s="74"/>
      <c r="K34" s="74"/>
      <c r="L34" s="134"/>
      <c r="M34" s="134"/>
      <c r="N34" s="135"/>
    </row>
    <row r="35" spans="1:19" x14ac:dyDescent="0.2">
      <c r="A35" s="61"/>
      <c r="B35" s="72">
        <v>23</v>
      </c>
      <c r="C35" s="73"/>
      <c r="D35" s="74"/>
      <c r="E35" s="134"/>
      <c r="F35" s="134"/>
      <c r="G35" s="135"/>
      <c r="I35" s="72">
        <v>23</v>
      </c>
      <c r="J35" s="74"/>
      <c r="K35" s="74"/>
      <c r="L35" s="134"/>
      <c r="M35" s="134"/>
      <c r="N35" s="135"/>
    </row>
    <row r="36" spans="1:19" x14ac:dyDescent="0.2">
      <c r="A36" s="61"/>
      <c r="B36" s="72">
        <v>24</v>
      </c>
      <c r="C36" s="73"/>
      <c r="D36" s="74"/>
      <c r="E36" s="134"/>
      <c r="F36" s="134"/>
      <c r="G36" s="135"/>
      <c r="I36" s="72">
        <v>24</v>
      </c>
      <c r="J36" s="74"/>
      <c r="K36" s="74"/>
      <c r="L36" s="134"/>
      <c r="M36" s="134"/>
      <c r="N36" s="135"/>
    </row>
    <row r="37" spans="1:19" x14ac:dyDescent="0.2">
      <c r="A37" s="61"/>
      <c r="B37" s="72">
        <v>25</v>
      </c>
      <c r="C37" s="73"/>
      <c r="D37" s="74"/>
      <c r="E37" s="134"/>
      <c r="F37" s="134"/>
      <c r="G37" s="135"/>
      <c r="I37" s="72">
        <v>25</v>
      </c>
      <c r="J37" s="74"/>
      <c r="K37" s="74"/>
      <c r="L37" s="134"/>
      <c r="M37" s="134"/>
      <c r="N37" s="135"/>
    </row>
    <row r="38" spans="1:19" x14ac:dyDescent="0.2">
      <c r="A38" s="61"/>
      <c r="B38" s="72">
        <v>26</v>
      </c>
      <c r="C38" s="73"/>
      <c r="D38" s="74"/>
      <c r="E38" s="134"/>
      <c r="F38" s="134"/>
      <c r="G38" s="135"/>
      <c r="I38" s="72">
        <v>26</v>
      </c>
      <c r="J38" s="74"/>
      <c r="K38" s="74"/>
      <c r="L38" s="134"/>
      <c r="M38" s="134"/>
      <c r="N38" s="135"/>
    </row>
    <row r="39" spans="1:19" x14ac:dyDescent="0.2">
      <c r="A39" s="61"/>
      <c r="B39" s="72">
        <v>27</v>
      </c>
      <c r="C39" s="73"/>
      <c r="D39" s="74"/>
      <c r="E39" s="134"/>
      <c r="F39" s="134"/>
      <c r="G39" s="135"/>
      <c r="I39" s="72">
        <v>27</v>
      </c>
      <c r="J39" s="74"/>
      <c r="K39" s="74"/>
      <c r="L39" s="134"/>
      <c r="M39" s="134"/>
      <c r="N39" s="135"/>
    </row>
    <row r="40" spans="1:19" x14ac:dyDescent="0.2">
      <c r="A40" s="61"/>
      <c r="B40" s="72">
        <v>28</v>
      </c>
      <c r="C40" s="73"/>
      <c r="D40" s="74"/>
      <c r="E40" s="134"/>
      <c r="F40" s="134"/>
      <c r="G40" s="135"/>
      <c r="I40" s="72">
        <v>28</v>
      </c>
      <c r="J40" s="74"/>
      <c r="K40" s="74"/>
      <c r="L40" s="134"/>
      <c r="M40" s="134"/>
      <c r="N40" s="135"/>
    </row>
    <row r="41" spans="1:19" x14ac:dyDescent="0.2">
      <c r="A41" s="61"/>
      <c r="B41" s="72">
        <v>29</v>
      </c>
      <c r="C41" s="73"/>
      <c r="D41" s="74"/>
      <c r="E41" s="134"/>
      <c r="F41" s="134"/>
      <c r="G41" s="135"/>
      <c r="I41" s="93">
        <v>29</v>
      </c>
      <c r="J41" s="74"/>
      <c r="K41" s="74"/>
      <c r="L41" s="134"/>
      <c r="M41" s="134"/>
      <c r="N41" s="135"/>
    </row>
    <row r="42" spans="1:19" ht="15.75" thickBot="1" x14ac:dyDescent="0.25">
      <c r="A42" s="61"/>
      <c r="B42" s="78">
        <v>30</v>
      </c>
      <c r="C42" s="79"/>
      <c r="D42" s="80"/>
      <c r="E42" s="136"/>
      <c r="F42" s="136"/>
      <c r="G42" s="137"/>
      <c r="I42" s="78">
        <v>30</v>
      </c>
      <c r="J42" s="133"/>
      <c r="K42" s="80"/>
      <c r="L42" s="136"/>
      <c r="M42" s="136"/>
      <c r="N42" s="137"/>
    </row>
    <row r="43" spans="1:19" ht="12.75" customHeight="1" thickBot="1" x14ac:dyDescent="0.25">
      <c r="B43" s="23"/>
      <c r="C43" s="84"/>
      <c r="D43" s="23"/>
      <c r="E43" s="85"/>
      <c r="F43" s="85"/>
      <c r="G43" s="85"/>
      <c r="I43" s="23"/>
      <c r="J43" s="23"/>
      <c r="K43" s="23"/>
      <c r="L43" s="23"/>
      <c r="M43" s="23"/>
      <c r="N43" s="23"/>
    </row>
    <row r="44" spans="1:19" ht="15.75" thickBot="1" x14ac:dyDescent="0.25">
      <c r="A44" s="60"/>
      <c r="B44" s="60"/>
      <c r="C44" s="60"/>
      <c r="D44" s="60"/>
      <c r="E44" s="60"/>
      <c r="F44" s="60"/>
      <c r="G44" s="60"/>
      <c r="H44" s="60"/>
      <c r="I44" s="60"/>
      <c r="J44" s="60"/>
      <c r="K44" s="60"/>
      <c r="L44" s="60"/>
      <c r="M44" s="60"/>
      <c r="N44" s="60"/>
      <c r="O44" s="60"/>
      <c r="P44" s="60"/>
      <c r="Q44" s="60"/>
      <c r="R44" s="60"/>
      <c r="S44" s="60"/>
    </row>
    <row r="45" spans="1:19" s="6" customFormat="1" ht="24.95" customHeight="1" thickBot="1" x14ac:dyDescent="0.3">
      <c r="B45" s="264" t="s">
        <v>197</v>
      </c>
      <c r="C45" s="265"/>
      <c r="D45" s="265"/>
      <c r="E45" s="265"/>
      <c r="F45" s="265"/>
      <c r="G45" s="265"/>
      <c r="H45" s="265"/>
      <c r="I45" s="265"/>
      <c r="J45" s="265"/>
      <c r="K45" s="265"/>
      <c r="L45" s="265"/>
      <c r="M45" s="265"/>
      <c r="N45" s="265"/>
      <c r="O45" s="265"/>
      <c r="P45" s="265"/>
      <c r="Q45" s="265"/>
      <c r="R45" s="265"/>
      <c r="S45" s="266"/>
    </row>
    <row r="46" spans="1:19" s="6" customFormat="1" ht="24.95" customHeight="1" x14ac:dyDescent="0.25">
      <c r="B46" s="105" t="s">
        <v>198</v>
      </c>
      <c r="C46" s="106"/>
      <c r="D46" s="106"/>
      <c r="E46" s="106"/>
      <c r="F46" s="107"/>
      <c r="G46" s="108">
        <f>COUNT(E13:G42)</f>
        <v>0</v>
      </c>
      <c r="H46" s="5"/>
      <c r="I46" s="105" t="s">
        <v>199</v>
      </c>
      <c r="J46" s="106"/>
      <c r="K46" s="106"/>
      <c r="L46" s="106"/>
      <c r="M46" s="107"/>
      <c r="N46" s="108">
        <f>COUNT(L13:N42)</f>
        <v>0</v>
      </c>
      <c r="P46" s="249" t="s">
        <v>200</v>
      </c>
      <c r="Q46" s="250"/>
      <c r="R46" s="250"/>
      <c r="S46" s="251">
        <f>G52+N52</f>
        <v>0</v>
      </c>
    </row>
    <row r="47" spans="1:19" s="6" customFormat="1" ht="24.95" customHeight="1" thickBot="1" x14ac:dyDescent="0.3">
      <c r="B47" s="109" t="s">
        <v>201</v>
      </c>
      <c r="C47" s="110"/>
      <c r="D47" s="110"/>
      <c r="E47" s="110"/>
      <c r="F47" s="111"/>
      <c r="G47" s="112">
        <f>SUM(E13:G42)</f>
        <v>0</v>
      </c>
      <c r="I47" s="109" t="s">
        <v>202</v>
      </c>
      <c r="J47" s="110"/>
      <c r="K47" s="110"/>
      <c r="L47" s="110"/>
      <c r="M47" s="111"/>
      <c r="N47" s="113">
        <f>SUM(L13:N42)</f>
        <v>0</v>
      </c>
      <c r="P47" s="252" t="s">
        <v>203</v>
      </c>
      <c r="Q47" s="253"/>
      <c r="R47" s="253"/>
      <c r="S47" s="248">
        <f>G53+N53</f>
        <v>0</v>
      </c>
    </row>
    <row r="48" spans="1:19" s="6" customFormat="1" ht="24.95" customHeight="1" x14ac:dyDescent="0.25">
      <c r="B48" s="109" t="s">
        <v>204</v>
      </c>
      <c r="C48" s="110"/>
      <c r="D48" s="110"/>
      <c r="E48" s="110"/>
      <c r="F48" s="111"/>
      <c r="G48" s="240">
        <f>IF(G46&gt;0,ROUND(G47/G46,1),0)</f>
        <v>0</v>
      </c>
      <c r="I48" s="109" t="s">
        <v>205</v>
      </c>
      <c r="J48" s="110"/>
      <c r="K48" s="110"/>
      <c r="L48" s="110"/>
      <c r="M48" s="111"/>
      <c r="N48" s="240">
        <f>IF(N46&gt;0,ROUND(N47/N46,1),0)</f>
        <v>0</v>
      </c>
      <c r="P48" s="91"/>
    </row>
    <row r="49" spans="2:14" s="6" customFormat="1" ht="24.95" customHeight="1" x14ac:dyDescent="0.25">
      <c r="B49" s="109" t="s">
        <v>206</v>
      </c>
      <c r="C49" s="110"/>
      <c r="D49" s="110"/>
      <c r="E49" s="110"/>
      <c r="F49" s="111"/>
      <c r="G49" s="113">
        <f>SUM(D13:D42)</f>
        <v>0</v>
      </c>
      <c r="I49" s="109" t="s">
        <v>207</v>
      </c>
      <c r="J49" s="110"/>
      <c r="K49" s="110"/>
      <c r="L49" s="110"/>
      <c r="M49" s="111"/>
      <c r="N49" s="113">
        <f>SUM(K13:K42)</f>
        <v>0</v>
      </c>
    </row>
    <row r="50" spans="2:14" s="6" customFormat="1" ht="24.95" customHeight="1" x14ac:dyDescent="0.25">
      <c r="B50" s="109" t="s">
        <v>208</v>
      </c>
      <c r="C50" s="110"/>
      <c r="D50" s="110"/>
      <c r="E50" s="110"/>
      <c r="F50" s="111"/>
      <c r="G50" s="112">
        <f>G49/D8</f>
        <v>0</v>
      </c>
      <c r="I50" s="109" t="s">
        <v>209</v>
      </c>
      <c r="J50" s="110"/>
      <c r="K50" s="110"/>
      <c r="L50" s="110"/>
      <c r="M50" s="111"/>
      <c r="N50" s="112">
        <f>N49/D8</f>
        <v>0</v>
      </c>
    </row>
    <row r="51" spans="2:14" s="6" customFormat="1" ht="24.95" customHeight="1" thickBot="1" x14ac:dyDescent="0.3">
      <c r="B51" s="241" t="s">
        <v>210</v>
      </c>
      <c r="C51" s="238"/>
      <c r="D51" s="238"/>
      <c r="E51" s="238"/>
      <c r="F51" s="236"/>
      <c r="G51" s="242">
        <f>G50*D4</f>
        <v>0</v>
      </c>
      <c r="I51" s="241" t="s">
        <v>211</v>
      </c>
      <c r="J51" s="238"/>
      <c r="K51" s="238"/>
      <c r="L51" s="238"/>
      <c r="M51" s="236"/>
      <c r="N51" s="242">
        <f>N50*D4</f>
        <v>0</v>
      </c>
    </row>
    <row r="52" spans="2:14" s="6" customFormat="1" ht="24.95" customHeight="1" thickTop="1" x14ac:dyDescent="0.25">
      <c r="B52" s="243" t="s">
        <v>212</v>
      </c>
      <c r="C52" s="244"/>
      <c r="D52" s="244"/>
      <c r="E52" s="244"/>
      <c r="F52" s="237"/>
      <c r="G52" s="245">
        <f>IF(G46&gt;0,VLOOKUP(G48,'Lookup values'!H4:I98,2,FALSE)*G51,0)</f>
        <v>0</v>
      </c>
      <c r="I52" s="243" t="s">
        <v>213</v>
      </c>
      <c r="J52" s="239"/>
      <c r="K52" s="239"/>
      <c r="L52" s="239"/>
      <c r="M52" s="237"/>
      <c r="N52" s="247">
        <f>IF(N46&gt;0,VLOOKUP(N48,'Lookup values'!K4:L98,2,FALSE)*N51,0)</f>
        <v>0</v>
      </c>
    </row>
    <row r="53" spans="2:14" s="6" customFormat="1" ht="24.95" customHeight="1" thickBot="1" x14ac:dyDescent="0.3">
      <c r="B53" s="167" t="s">
        <v>214</v>
      </c>
      <c r="C53" s="168"/>
      <c r="D53" s="168"/>
      <c r="E53" s="168"/>
      <c r="F53" s="115"/>
      <c r="G53" s="246">
        <f>G52*44/12</f>
        <v>0</v>
      </c>
      <c r="I53" s="167" t="s">
        <v>215</v>
      </c>
      <c r="J53" s="116"/>
      <c r="K53" s="116"/>
      <c r="L53" s="116"/>
      <c r="M53" s="115"/>
      <c r="N53" s="248">
        <f>N52*44/12</f>
        <v>0</v>
      </c>
    </row>
    <row r="54" spans="2:14" ht="15.75" x14ac:dyDescent="0.25">
      <c r="B54" s="71"/>
      <c r="H54" s="104"/>
      <c r="I54" s="104"/>
    </row>
    <row r="55" spans="2:14" ht="15.75" x14ac:dyDescent="0.25">
      <c r="B55" s="71"/>
      <c r="H55" s="104"/>
      <c r="I55" s="104"/>
    </row>
    <row r="56" spans="2:14" x14ac:dyDescent="0.2">
      <c r="H56" s="104"/>
      <c r="I56" s="104"/>
    </row>
    <row r="57" spans="2:14" x14ac:dyDescent="0.2">
      <c r="H57" s="104"/>
      <c r="I57" s="104"/>
    </row>
    <row r="58" spans="2:14" x14ac:dyDescent="0.2">
      <c r="H58" s="104"/>
      <c r="I58" s="104"/>
      <c r="J58" s="104"/>
    </row>
    <row r="59" spans="2:14" x14ac:dyDescent="0.2">
      <c r="H59" s="104"/>
      <c r="I59" s="104"/>
    </row>
    <row r="60" spans="2:14" x14ac:dyDescent="0.2">
      <c r="H60" s="104"/>
      <c r="I60" s="104"/>
    </row>
    <row r="61" spans="2:14" x14ac:dyDescent="0.2">
      <c r="H61" s="104"/>
      <c r="I61" s="104"/>
    </row>
    <row r="62" spans="2:14" x14ac:dyDescent="0.2">
      <c r="H62" s="104"/>
      <c r="I62" s="104"/>
      <c r="K62" s="104"/>
      <c r="L62" s="104"/>
      <c r="M62" s="104"/>
      <c r="N62" s="104"/>
    </row>
    <row r="63" spans="2:14" x14ac:dyDescent="0.2">
      <c r="H63" s="104"/>
      <c r="I63" s="104"/>
    </row>
    <row r="64" spans="2:14" x14ac:dyDescent="0.2">
      <c r="H64" s="104"/>
      <c r="I64" s="104"/>
    </row>
    <row r="65" spans="8:10" x14ac:dyDescent="0.2">
      <c r="H65" s="104"/>
      <c r="I65" s="104"/>
    </row>
    <row r="66" spans="8:10" x14ac:dyDescent="0.2">
      <c r="H66" s="104"/>
      <c r="I66" s="104"/>
    </row>
    <row r="67" spans="8:10" x14ac:dyDescent="0.2">
      <c r="H67" s="104"/>
      <c r="I67" s="104"/>
      <c r="J67" s="104"/>
    </row>
    <row r="68" spans="8:10" x14ac:dyDescent="0.2">
      <c r="H68" s="104"/>
      <c r="I68" s="104"/>
    </row>
  </sheetData>
  <sheetProtection algorithmName="SHA-512" hashValue="RqeWaEt+ZON9GXxj3UayFJQa145vANm13qk1+tRS0s0bnhzGUSYvLvENL3e7qJMkcr35PqUNDIKdD0p0bf2zOA==" saltValue="zB/xdhP2GzwwfwTxmVu+dg==" spinCount="100000" sheet="1" objects="1" scenarios="1"/>
  <mergeCells count="18">
    <mergeCell ref="L11:N11"/>
    <mergeCell ref="B11:B12"/>
    <mergeCell ref="C11:C12"/>
    <mergeCell ref="D11:D12"/>
    <mergeCell ref="I11:I12"/>
    <mergeCell ref="J11:J12"/>
    <mergeCell ref="E11:G11"/>
    <mergeCell ref="K11:K12"/>
    <mergeCell ref="I2:K2"/>
    <mergeCell ref="I3:K3"/>
    <mergeCell ref="B10:G10"/>
    <mergeCell ref="I10:N10"/>
    <mergeCell ref="D6:G6"/>
    <mergeCell ref="D7:G7"/>
    <mergeCell ref="D8:G8"/>
    <mergeCell ref="D2:G2"/>
    <mergeCell ref="D3:G3"/>
    <mergeCell ref="D4:G4"/>
  </mergeCells>
  <conditionalFormatting sqref="E13:G43 L13:N43">
    <cfRule type="cellIs" dxfId="19" priority="3" operator="lessThan">
      <formula>0</formula>
    </cfRule>
    <cfRule type="cellIs" dxfId="18" priority="4" operator="greaterThan">
      <formula>50</formula>
    </cfRule>
  </conditionalFormatting>
  <pageMargins left="0.25" right="0.25" top="0.75" bottom="0.75" header="0.3" footer="0.3"/>
  <pageSetup paperSize="9" scale="88"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8E4BC"/>
  </sheetPr>
  <dimension ref="A1:AY95"/>
  <sheetViews>
    <sheetView topLeftCell="L48" zoomScale="70" zoomScaleNormal="70" workbookViewId="0">
      <selection activeCell="E61" sqref="E61:F61"/>
    </sheetView>
  </sheetViews>
  <sheetFormatPr defaultRowHeight="15.75" x14ac:dyDescent="0.25"/>
  <cols>
    <col min="1" max="1" width="1.42578125" style="4" customWidth="1"/>
    <col min="2" max="2" width="18.140625" style="1" customWidth="1"/>
    <col min="3" max="3" width="11.42578125" style="4" customWidth="1"/>
    <col min="4" max="4" width="11.28515625" style="4" customWidth="1"/>
    <col min="5" max="5" width="10" style="4" customWidth="1"/>
    <col min="6" max="9" width="9.28515625" style="4" bestFit="1" customWidth="1"/>
    <col min="10" max="10" width="9.5703125" style="4" bestFit="1" customWidth="1"/>
    <col min="11" max="13" width="9.28515625" style="4" bestFit="1" customWidth="1"/>
    <col min="14" max="22" width="9.28515625" style="4" customWidth="1"/>
    <col min="23" max="23" width="9.85546875" style="4" bestFit="1" customWidth="1"/>
    <col min="24" max="33" width="9.28515625" style="4" bestFit="1" customWidth="1"/>
    <col min="34" max="34" width="12.140625" style="4" hidden="1" customWidth="1"/>
    <col min="35" max="35" width="9.140625" style="4"/>
    <col min="36" max="36" width="30.5703125" style="4" customWidth="1"/>
    <col min="37" max="37" width="25.5703125" style="4" customWidth="1"/>
    <col min="38" max="38" width="11.7109375" style="4" customWidth="1"/>
    <col min="39" max="39" width="14.140625" style="4" customWidth="1"/>
    <col min="40" max="40" width="21.7109375" style="4" customWidth="1"/>
    <col min="41" max="41" width="13.42578125" style="4" customWidth="1"/>
    <col min="42" max="42" width="8.85546875" style="4" customWidth="1"/>
    <col min="43" max="16384" width="9.140625" style="4"/>
  </cols>
  <sheetData>
    <row r="1" spans="1:44" ht="13.5" customHeight="1" thickBot="1" x14ac:dyDescent="0.3">
      <c r="A1" s="59"/>
      <c r="B1" s="117"/>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J1" s="60"/>
      <c r="AK1" s="60"/>
      <c r="AL1" s="60"/>
      <c r="AM1" s="60"/>
      <c r="AN1" s="60"/>
      <c r="AO1" s="60"/>
    </row>
    <row r="2" spans="1:44" ht="21" customHeight="1" x14ac:dyDescent="0.25">
      <c r="A2" s="61"/>
      <c r="B2" s="623" t="s">
        <v>0</v>
      </c>
      <c r="C2" s="624"/>
      <c r="D2" s="771" t="str">
        <f>'Planning Stratum1_Species'!B5</f>
        <v>&lt;Enter project name&gt;</v>
      </c>
      <c r="E2" s="771"/>
      <c r="F2" s="771"/>
      <c r="G2" s="771"/>
      <c r="H2" s="772"/>
      <c r="J2" s="268" t="s">
        <v>216</v>
      </c>
      <c r="K2" s="269"/>
      <c r="L2" s="269"/>
      <c r="M2" s="269"/>
      <c r="N2" s="269"/>
      <c r="O2" s="269"/>
      <c r="P2" s="269"/>
      <c r="Q2" s="270"/>
      <c r="R2" s="5"/>
      <c r="S2" s="5"/>
      <c r="T2" s="5"/>
      <c r="U2" s="5"/>
      <c r="V2" s="5"/>
      <c r="W2" s="5"/>
      <c r="Y2" s="203"/>
      <c r="Z2" s="204"/>
      <c r="AA2" s="204"/>
      <c r="AB2" s="204"/>
      <c r="AC2" s="204"/>
      <c r="AD2" s="204"/>
      <c r="AE2" s="204"/>
      <c r="AF2" s="205"/>
      <c r="AG2" s="205"/>
      <c r="AJ2" s="1"/>
      <c r="AK2" s="36"/>
      <c r="AL2" s="1"/>
    </row>
    <row r="3" spans="1:44" ht="28.5" customHeight="1" x14ac:dyDescent="0.25">
      <c r="A3" s="61"/>
      <c r="B3" s="625" t="s">
        <v>2</v>
      </c>
      <c r="C3" s="626"/>
      <c r="D3" s="773" t="str">
        <f>'Planning Stratum1_Species'!B8</f>
        <v>&lt;Enter stratum number&gt;</v>
      </c>
      <c r="E3" s="773"/>
      <c r="F3" s="773"/>
      <c r="G3" s="773"/>
      <c r="H3" s="774"/>
      <c r="J3" s="271" t="s">
        <v>217</v>
      </c>
      <c r="K3" s="304"/>
      <c r="L3" s="304"/>
      <c r="M3" s="304"/>
      <c r="N3" s="304"/>
      <c r="O3" s="304"/>
      <c r="P3" s="304"/>
      <c r="Q3" s="272"/>
      <c r="R3" s="149"/>
      <c r="S3" s="149"/>
      <c r="T3" s="149"/>
      <c r="U3" s="149"/>
      <c r="V3" s="149"/>
      <c r="W3" s="149"/>
      <c r="Y3" s="205"/>
      <c r="Z3" s="205"/>
      <c r="AA3" s="205"/>
      <c r="AB3" s="205"/>
      <c r="AC3" s="205"/>
      <c r="AD3" s="205"/>
      <c r="AE3" s="205"/>
      <c r="AF3" s="205"/>
      <c r="AG3" s="205"/>
      <c r="AJ3" s="1"/>
      <c r="AK3" s="36"/>
      <c r="AL3" s="71"/>
    </row>
    <row r="4" spans="1:44" ht="18" customHeight="1" x14ac:dyDescent="0.25">
      <c r="A4" s="61"/>
      <c r="B4" s="627" t="s">
        <v>27</v>
      </c>
      <c r="C4" s="628"/>
      <c r="D4" s="773" t="str">
        <f>'Planning Stratum1_Species'!B49</f>
        <v>Species</v>
      </c>
      <c r="E4" s="773"/>
      <c r="F4" s="773"/>
      <c r="G4" s="773"/>
      <c r="H4" s="774"/>
      <c r="I4" s="63"/>
      <c r="J4" s="271" t="s">
        <v>218</v>
      </c>
      <c r="K4" s="304"/>
      <c r="L4" s="304"/>
      <c r="M4" s="304"/>
      <c r="N4" s="304"/>
      <c r="O4" s="304"/>
      <c r="P4" s="304"/>
      <c r="Q4" s="272"/>
      <c r="R4" s="149"/>
      <c r="S4" s="149"/>
      <c r="T4" s="149"/>
      <c r="U4" s="149"/>
      <c r="V4" s="149"/>
      <c r="W4" s="149"/>
      <c r="Y4" s="206"/>
      <c r="Z4" s="206"/>
      <c r="AA4" s="206"/>
      <c r="AB4" s="206"/>
      <c r="AC4" s="206"/>
      <c r="AD4" s="206"/>
      <c r="AE4" s="206"/>
      <c r="AF4" s="206"/>
      <c r="AG4" s="206"/>
      <c r="AJ4" s="1"/>
      <c r="AK4" s="36"/>
      <c r="AM4" s="36"/>
    </row>
    <row r="5" spans="1:44" ht="20.25" customHeight="1" thickBot="1" x14ac:dyDescent="0.3">
      <c r="A5" s="61"/>
      <c r="B5" s="109" t="s">
        <v>29</v>
      </c>
      <c r="C5" s="131"/>
      <c r="D5" s="775"/>
      <c r="E5" s="775"/>
      <c r="F5" s="775"/>
      <c r="G5" s="775"/>
      <c r="H5" s="776"/>
      <c r="J5" s="273"/>
      <c r="K5" s="274"/>
      <c r="L5" s="274"/>
      <c r="M5" s="274"/>
      <c r="N5" s="274"/>
      <c r="O5" s="274"/>
      <c r="P5" s="274"/>
      <c r="Q5" s="275"/>
      <c r="R5" s="5"/>
      <c r="S5" s="5"/>
      <c r="T5" s="5"/>
      <c r="U5" s="5"/>
      <c r="V5" s="5"/>
      <c r="W5" s="5"/>
      <c r="Y5" s="206"/>
      <c r="Z5" s="206"/>
      <c r="AA5" s="206"/>
      <c r="AB5" s="206"/>
      <c r="AC5" s="206"/>
      <c r="AD5" s="206"/>
      <c r="AE5" s="206"/>
      <c r="AF5" s="206"/>
      <c r="AG5" s="206"/>
      <c r="AJ5" s="1"/>
      <c r="AK5" s="36"/>
      <c r="AM5" s="36"/>
    </row>
    <row r="6" spans="1:44" ht="18" customHeight="1" x14ac:dyDescent="0.25">
      <c r="A6" s="61"/>
      <c r="B6" s="625" t="s">
        <v>4</v>
      </c>
      <c r="C6" s="626"/>
      <c r="D6" s="761">
        <f>'Planning Stratum1_Species'!B10</f>
        <v>2</v>
      </c>
      <c r="E6" s="761"/>
      <c r="F6" s="761"/>
      <c r="G6" s="761"/>
      <c r="H6" s="762"/>
      <c r="Y6" s="206"/>
      <c r="Z6" s="206"/>
      <c r="AA6" s="206"/>
      <c r="AB6" s="206"/>
      <c r="AC6" s="206"/>
      <c r="AD6" s="206"/>
      <c r="AE6" s="206"/>
      <c r="AF6" s="206"/>
      <c r="AG6" s="206"/>
      <c r="AJ6" s="1"/>
      <c r="AK6" s="36"/>
    </row>
    <row r="7" spans="1:44" ht="18" customHeight="1" x14ac:dyDescent="0.25">
      <c r="A7" s="61"/>
      <c r="B7" s="634" t="s">
        <v>5</v>
      </c>
      <c r="C7" s="635"/>
      <c r="D7" s="48">
        <f>'Planning Stratum1_Species'!B12</f>
        <v>5.8</v>
      </c>
      <c r="E7" s="636" t="s">
        <v>6</v>
      </c>
      <c r="F7" s="637"/>
      <c r="G7" s="637"/>
      <c r="H7" s="143">
        <f>'Planning Stratum1_Species'!E12</f>
        <v>0</v>
      </c>
      <c r="Y7" s="206"/>
      <c r="Z7" s="206"/>
      <c r="AA7" s="206"/>
      <c r="AB7" s="206"/>
      <c r="AC7" s="206"/>
      <c r="AD7" s="206"/>
      <c r="AE7" s="206"/>
      <c r="AF7" s="206"/>
      <c r="AG7" s="206"/>
      <c r="AJ7" s="1"/>
      <c r="AK7" s="36"/>
    </row>
    <row r="8" spans="1:44" ht="17.25" customHeight="1" x14ac:dyDescent="0.25">
      <c r="A8" s="61"/>
      <c r="B8" s="625" t="s">
        <v>7</v>
      </c>
      <c r="C8" s="626"/>
      <c r="D8" s="773">
        <f>'Planning Stratum1_Species'!B11</f>
        <v>10</v>
      </c>
      <c r="E8" s="773"/>
      <c r="F8" s="773"/>
      <c r="G8" s="773"/>
      <c r="H8" s="774"/>
      <c r="Y8" s="206"/>
      <c r="Z8" s="206"/>
      <c r="AA8" s="206"/>
      <c r="AB8" s="206"/>
      <c r="AC8" s="206"/>
      <c r="AD8" s="206"/>
      <c r="AE8" s="206"/>
      <c r="AF8" s="206"/>
      <c r="AG8" s="206"/>
      <c r="AJ8" s="1"/>
      <c r="AK8" s="36"/>
    </row>
    <row r="9" spans="1:44" ht="18" customHeight="1" x14ac:dyDescent="0.25">
      <c r="A9" s="61"/>
      <c r="B9" s="625" t="s">
        <v>219</v>
      </c>
      <c r="C9" s="626"/>
      <c r="D9" s="761">
        <f>'Planning Stratum1_Species'!B13</f>
        <v>1.0568317686676064E-2</v>
      </c>
      <c r="E9" s="761"/>
      <c r="F9" s="761"/>
      <c r="G9" s="761"/>
      <c r="H9" s="762"/>
      <c r="Y9" s="206"/>
      <c r="Z9" s="206"/>
      <c r="AA9" s="206"/>
      <c r="AB9" s="206"/>
      <c r="AC9" s="206"/>
      <c r="AD9" s="206"/>
      <c r="AE9" s="206"/>
      <c r="AF9" s="206"/>
      <c r="AG9" s="206"/>
      <c r="AJ9" s="1"/>
      <c r="AK9" s="36"/>
    </row>
    <row r="10" spans="1:44" ht="19.5" customHeight="1" thickBot="1" x14ac:dyDescent="0.3">
      <c r="A10" s="61"/>
      <c r="B10" s="220" t="s">
        <v>177</v>
      </c>
      <c r="C10" s="132"/>
      <c r="D10" s="763">
        <f>D8*D9</f>
        <v>0.10568317686676064</v>
      </c>
      <c r="E10" s="763"/>
      <c r="F10" s="763"/>
      <c r="G10" s="763"/>
      <c r="H10" s="764"/>
      <c r="Y10" s="206"/>
      <c r="Z10" s="206"/>
      <c r="AA10" s="206"/>
      <c r="AB10" s="206"/>
      <c r="AC10" s="206"/>
      <c r="AD10" s="206"/>
      <c r="AE10" s="206"/>
      <c r="AF10" s="206"/>
      <c r="AG10" s="206"/>
      <c r="AJ10" s="1"/>
      <c r="AK10" s="36"/>
    </row>
    <row r="11" spans="1:44" x14ac:dyDescent="0.25">
      <c r="A11" s="61"/>
      <c r="C11" s="1"/>
      <c r="D11" s="120"/>
      <c r="Y11" s="71"/>
      <c r="AC11" s="71"/>
    </row>
    <row r="12" spans="1:44" ht="16.5" thickBot="1" x14ac:dyDescent="0.3">
      <c r="A12" s="61"/>
      <c r="C12" s="1"/>
      <c r="D12" s="120"/>
      <c r="AC12" s="71"/>
    </row>
    <row r="13" spans="1:44" s="21" customFormat="1" ht="38.25" customHeight="1" x14ac:dyDescent="0.25">
      <c r="A13" s="202"/>
      <c r="B13" s="277" t="s">
        <v>31</v>
      </c>
      <c r="C13" s="278"/>
      <c r="D13" s="278"/>
      <c r="E13" s="278"/>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9"/>
      <c r="AJ13" s="629" t="s">
        <v>32</v>
      </c>
      <c r="AK13" s="630"/>
      <c r="AL13" s="630"/>
      <c r="AM13" s="630"/>
      <c r="AN13" s="630"/>
      <c r="AO13" s="631"/>
      <c r="AQ13" s="20"/>
    </row>
    <row r="14" spans="1:44" s="6" customFormat="1" ht="67.5" customHeight="1" x14ac:dyDescent="0.25">
      <c r="A14" s="90"/>
      <c r="B14" s="765" t="s">
        <v>33</v>
      </c>
      <c r="C14" s="758" t="s">
        <v>10</v>
      </c>
      <c r="D14" s="759"/>
      <c r="E14" s="759"/>
      <c r="F14" s="759"/>
      <c r="G14" s="759"/>
      <c r="H14" s="759"/>
      <c r="I14" s="759"/>
      <c r="J14" s="759"/>
      <c r="K14" s="759"/>
      <c r="L14" s="759"/>
      <c r="M14" s="759"/>
      <c r="N14" s="759"/>
      <c r="O14" s="759"/>
      <c r="P14" s="759"/>
      <c r="Q14" s="759"/>
      <c r="R14" s="759"/>
      <c r="S14" s="759"/>
      <c r="T14" s="759"/>
      <c r="U14" s="759"/>
      <c r="V14" s="759"/>
      <c r="W14" s="759"/>
      <c r="X14" s="759"/>
      <c r="Y14" s="759"/>
      <c r="Z14" s="759"/>
      <c r="AA14" s="759"/>
      <c r="AB14" s="759"/>
      <c r="AC14" s="759"/>
      <c r="AD14" s="759"/>
      <c r="AE14" s="759"/>
      <c r="AF14" s="760"/>
      <c r="AG14" s="280"/>
      <c r="AJ14" s="287" t="s">
        <v>34</v>
      </c>
      <c r="AK14" s="140" t="s">
        <v>10</v>
      </c>
      <c r="AL14" s="140" t="s">
        <v>35</v>
      </c>
      <c r="AM14" s="139" t="s">
        <v>33</v>
      </c>
      <c r="AN14" s="141" t="s">
        <v>36</v>
      </c>
      <c r="AO14" s="288" t="s">
        <v>37</v>
      </c>
      <c r="AP14" s="142"/>
    </row>
    <row r="15" spans="1:44" s="1" customFormat="1" ht="21" customHeight="1" x14ac:dyDescent="0.25">
      <c r="A15" s="121"/>
      <c r="B15" s="766"/>
      <c r="C15" s="122">
        <v>1</v>
      </c>
      <c r="D15" s="122">
        <v>2</v>
      </c>
      <c r="E15" s="122">
        <v>3</v>
      </c>
      <c r="F15" s="122">
        <v>4</v>
      </c>
      <c r="G15" s="122">
        <v>5</v>
      </c>
      <c r="H15" s="122">
        <v>6</v>
      </c>
      <c r="I15" s="122">
        <v>7</v>
      </c>
      <c r="J15" s="122">
        <v>8</v>
      </c>
      <c r="K15" s="122">
        <v>9</v>
      </c>
      <c r="L15" s="122">
        <v>10</v>
      </c>
      <c r="M15" s="122">
        <v>11</v>
      </c>
      <c r="N15" s="122">
        <v>12</v>
      </c>
      <c r="O15" s="122">
        <v>13</v>
      </c>
      <c r="P15" s="122">
        <v>14</v>
      </c>
      <c r="Q15" s="122">
        <v>15</v>
      </c>
      <c r="R15" s="122">
        <v>16</v>
      </c>
      <c r="S15" s="122">
        <v>17</v>
      </c>
      <c r="T15" s="122">
        <v>18</v>
      </c>
      <c r="U15" s="122">
        <v>19</v>
      </c>
      <c r="V15" s="122">
        <v>20</v>
      </c>
      <c r="W15" s="122">
        <v>21</v>
      </c>
      <c r="X15" s="122">
        <v>22</v>
      </c>
      <c r="Y15" s="122">
        <v>23</v>
      </c>
      <c r="Z15" s="122">
        <v>24</v>
      </c>
      <c r="AA15" s="122">
        <v>25</v>
      </c>
      <c r="AB15" s="122">
        <v>26</v>
      </c>
      <c r="AC15" s="122">
        <v>27</v>
      </c>
      <c r="AD15" s="122">
        <v>28</v>
      </c>
      <c r="AE15" s="122">
        <v>29</v>
      </c>
      <c r="AF15" s="122">
        <v>30</v>
      </c>
      <c r="AG15" s="281" t="s">
        <v>38</v>
      </c>
      <c r="AH15" s="63" t="s">
        <v>39</v>
      </c>
      <c r="AJ15" s="289">
        <v>1</v>
      </c>
      <c r="AK15" s="123">
        <v>1</v>
      </c>
      <c r="AL15" s="124"/>
      <c r="AM15" s="124"/>
      <c r="AN15" s="125"/>
      <c r="AO15" s="290">
        <f t="shared" ref="AO15:AO46" si="0">ROUND(IF(AN15&gt;0,$K$62+$K$63*AN15+$K$64*AM15+$K$65*AM15*AN15,0),0)</f>
        <v>0</v>
      </c>
      <c r="AP15" s="63"/>
      <c r="AR15" s="4"/>
    </row>
    <row r="16" spans="1:44" x14ac:dyDescent="0.25">
      <c r="A16" s="61"/>
      <c r="B16" s="282">
        <v>7</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88">
        <f>SUM(C16:AF16)</f>
        <v>0</v>
      </c>
      <c r="AH16" s="63">
        <f t="shared" ref="AH16:AH49" si="1">AG16*B16^2</f>
        <v>0</v>
      </c>
      <c r="AJ16" s="289">
        <v>2</v>
      </c>
      <c r="AK16" s="123">
        <v>1</v>
      </c>
      <c r="AL16" s="124"/>
      <c r="AM16" s="124"/>
      <c r="AN16" s="125"/>
      <c r="AO16" s="290">
        <f t="shared" si="0"/>
        <v>0</v>
      </c>
      <c r="AP16" s="130"/>
    </row>
    <row r="17" spans="1:42" x14ac:dyDescent="0.25">
      <c r="A17" s="61"/>
      <c r="B17" s="282">
        <v>8</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88">
        <f t="shared" ref="AG17:AG49" si="2">SUM(C17:AF17)</f>
        <v>0</v>
      </c>
      <c r="AH17" s="63">
        <f t="shared" si="1"/>
        <v>0</v>
      </c>
      <c r="AJ17" s="289">
        <v>3</v>
      </c>
      <c r="AK17" s="123">
        <v>2</v>
      </c>
      <c r="AL17" s="124"/>
      <c r="AM17" s="124"/>
      <c r="AN17" s="125"/>
      <c r="AO17" s="290">
        <f t="shared" si="0"/>
        <v>0</v>
      </c>
      <c r="AP17" s="36"/>
    </row>
    <row r="18" spans="1:42" x14ac:dyDescent="0.25">
      <c r="A18" s="61"/>
      <c r="B18" s="282">
        <v>9</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88">
        <f t="shared" si="2"/>
        <v>0</v>
      </c>
      <c r="AH18" s="63">
        <f t="shared" si="1"/>
        <v>0</v>
      </c>
      <c r="AJ18" s="289">
        <v>4</v>
      </c>
      <c r="AK18" s="123">
        <v>2</v>
      </c>
      <c r="AL18" s="124"/>
      <c r="AM18" s="124"/>
      <c r="AN18" s="125"/>
      <c r="AO18" s="290">
        <f t="shared" si="0"/>
        <v>0</v>
      </c>
      <c r="AP18" s="36"/>
    </row>
    <row r="19" spans="1:42" x14ac:dyDescent="0.25">
      <c r="A19" s="61"/>
      <c r="B19" s="282">
        <v>10</v>
      </c>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88">
        <f t="shared" si="2"/>
        <v>0</v>
      </c>
      <c r="AH19" s="63">
        <f t="shared" si="1"/>
        <v>0</v>
      </c>
      <c r="AJ19" s="289">
        <v>5</v>
      </c>
      <c r="AK19" s="123">
        <v>3</v>
      </c>
      <c r="AL19" s="124"/>
      <c r="AM19" s="124"/>
      <c r="AN19" s="125"/>
      <c r="AO19" s="290">
        <f t="shared" si="0"/>
        <v>0</v>
      </c>
      <c r="AP19" s="36"/>
    </row>
    <row r="20" spans="1:42" x14ac:dyDescent="0.25">
      <c r="A20" s="61"/>
      <c r="B20" s="282">
        <v>11</v>
      </c>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88">
        <f t="shared" si="2"/>
        <v>0</v>
      </c>
      <c r="AH20" s="63">
        <f t="shared" si="1"/>
        <v>0</v>
      </c>
      <c r="AJ20" s="289">
        <v>6</v>
      </c>
      <c r="AK20" s="123">
        <v>3</v>
      </c>
      <c r="AL20" s="124"/>
      <c r="AM20" s="124"/>
      <c r="AN20" s="125"/>
      <c r="AO20" s="290">
        <f t="shared" si="0"/>
        <v>0</v>
      </c>
      <c r="AP20" s="36"/>
    </row>
    <row r="21" spans="1:42" x14ac:dyDescent="0.25">
      <c r="A21" s="61"/>
      <c r="B21" s="282">
        <v>12</v>
      </c>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88">
        <f t="shared" si="2"/>
        <v>0</v>
      </c>
      <c r="AH21" s="63">
        <f t="shared" si="1"/>
        <v>0</v>
      </c>
      <c r="AJ21" s="289">
        <v>7</v>
      </c>
      <c r="AK21" s="123">
        <v>4</v>
      </c>
      <c r="AL21" s="124"/>
      <c r="AM21" s="124"/>
      <c r="AN21" s="125"/>
      <c r="AO21" s="290">
        <f t="shared" si="0"/>
        <v>0</v>
      </c>
      <c r="AP21" s="36"/>
    </row>
    <row r="22" spans="1:42" x14ac:dyDescent="0.25">
      <c r="A22" s="61"/>
      <c r="B22" s="282">
        <v>13</v>
      </c>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88">
        <f t="shared" si="2"/>
        <v>0</v>
      </c>
      <c r="AH22" s="63">
        <f t="shared" si="1"/>
        <v>0</v>
      </c>
      <c r="AJ22" s="289">
        <v>8</v>
      </c>
      <c r="AK22" s="123">
        <v>4</v>
      </c>
      <c r="AL22" s="124"/>
      <c r="AM22" s="124"/>
      <c r="AN22" s="125"/>
      <c r="AO22" s="290">
        <f t="shared" si="0"/>
        <v>0</v>
      </c>
      <c r="AP22" s="36"/>
    </row>
    <row r="23" spans="1:42" x14ac:dyDescent="0.25">
      <c r="A23" s="61"/>
      <c r="B23" s="282">
        <v>14</v>
      </c>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88">
        <f t="shared" si="2"/>
        <v>0</v>
      </c>
      <c r="AH23" s="63">
        <f t="shared" si="1"/>
        <v>0</v>
      </c>
      <c r="AJ23" s="289">
        <v>9</v>
      </c>
      <c r="AK23" s="123">
        <v>5</v>
      </c>
      <c r="AL23" s="124"/>
      <c r="AM23" s="124"/>
      <c r="AN23" s="125"/>
      <c r="AO23" s="290">
        <f t="shared" si="0"/>
        <v>0</v>
      </c>
      <c r="AP23" s="36"/>
    </row>
    <row r="24" spans="1:42" x14ac:dyDescent="0.25">
      <c r="A24" s="61"/>
      <c r="B24" s="282">
        <v>15</v>
      </c>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88">
        <f t="shared" si="2"/>
        <v>0</v>
      </c>
      <c r="AH24" s="63">
        <f t="shared" si="1"/>
        <v>0</v>
      </c>
      <c r="AJ24" s="289">
        <v>10</v>
      </c>
      <c r="AK24" s="123">
        <v>5</v>
      </c>
      <c r="AL24" s="124"/>
      <c r="AM24" s="124"/>
      <c r="AN24" s="125"/>
      <c r="AO24" s="290">
        <f t="shared" si="0"/>
        <v>0</v>
      </c>
      <c r="AP24" s="36"/>
    </row>
    <row r="25" spans="1:42" x14ac:dyDescent="0.25">
      <c r="A25" s="61"/>
      <c r="B25" s="282">
        <v>16</v>
      </c>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88">
        <f t="shared" si="2"/>
        <v>0</v>
      </c>
      <c r="AH25" s="63">
        <f t="shared" si="1"/>
        <v>0</v>
      </c>
      <c r="AJ25" s="289">
        <v>11</v>
      </c>
      <c r="AK25" s="123">
        <v>6</v>
      </c>
      <c r="AL25" s="124"/>
      <c r="AM25" s="124"/>
      <c r="AN25" s="125"/>
      <c r="AO25" s="290">
        <f t="shared" si="0"/>
        <v>0</v>
      </c>
      <c r="AP25" s="36"/>
    </row>
    <row r="26" spans="1:42" x14ac:dyDescent="0.25">
      <c r="A26" s="61"/>
      <c r="B26" s="282">
        <v>17</v>
      </c>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88">
        <f t="shared" si="2"/>
        <v>0</v>
      </c>
      <c r="AH26" s="63">
        <f t="shared" si="1"/>
        <v>0</v>
      </c>
      <c r="AJ26" s="289">
        <v>12</v>
      </c>
      <c r="AK26" s="123">
        <v>6</v>
      </c>
      <c r="AL26" s="124"/>
      <c r="AM26" s="124"/>
      <c r="AN26" s="125"/>
      <c r="AO26" s="290">
        <f t="shared" si="0"/>
        <v>0</v>
      </c>
      <c r="AP26" s="36"/>
    </row>
    <row r="27" spans="1:42" x14ac:dyDescent="0.25">
      <c r="A27" s="61"/>
      <c r="B27" s="282">
        <v>18</v>
      </c>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88">
        <f t="shared" si="2"/>
        <v>0</v>
      </c>
      <c r="AH27" s="63">
        <f t="shared" si="1"/>
        <v>0</v>
      </c>
      <c r="AJ27" s="289">
        <v>13</v>
      </c>
      <c r="AK27" s="123">
        <v>7</v>
      </c>
      <c r="AL27" s="124"/>
      <c r="AM27" s="124"/>
      <c r="AN27" s="125"/>
      <c r="AO27" s="290">
        <f t="shared" si="0"/>
        <v>0</v>
      </c>
      <c r="AP27" s="36"/>
    </row>
    <row r="28" spans="1:42" x14ac:dyDescent="0.25">
      <c r="A28" s="61"/>
      <c r="B28" s="282">
        <v>19</v>
      </c>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88">
        <f t="shared" si="2"/>
        <v>0</v>
      </c>
      <c r="AH28" s="63">
        <f t="shared" si="1"/>
        <v>0</v>
      </c>
      <c r="AJ28" s="289">
        <v>14</v>
      </c>
      <c r="AK28" s="123">
        <v>7</v>
      </c>
      <c r="AL28" s="124"/>
      <c r="AM28" s="124"/>
      <c r="AN28" s="125"/>
      <c r="AO28" s="290">
        <f t="shared" si="0"/>
        <v>0</v>
      </c>
      <c r="AP28" s="130"/>
    </row>
    <row r="29" spans="1:42" x14ac:dyDescent="0.25">
      <c r="A29" s="61"/>
      <c r="B29" s="282">
        <v>20</v>
      </c>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88">
        <f t="shared" si="2"/>
        <v>0</v>
      </c>
      <c r="AH29" s="63">
        <f t="shared" si="1"/>
        <v>0</v>
      </c>
      <c r="AJ29" s="289">
        <v>15</v>
      </c>
      <c r="AK29" s="123">
        <v>8</v>
      </c>
      <c r="AL29" s="124"/>
      <c r="AM29" s="124"/>
      <c r="AN29" s="125"/>
      <c r="AO29" s="290">
        <f t="shared" si="0"/>
        <v>0</v>
      </c>
      <c r="AP29" s="36"/>
    </row>
    <row r="30" spans="1:42" x14ac:dyDescent="0.25">
      <c r="A30" s="61"/>
      <c r="B30" s="282">
        <v>21</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88">
        <f t="shared" si="2"/>
        <v>0</v>
      </c>
      <c r="AH30" s="63">
        <f t="shared" si="1"/>
        <v>0</v>
      </c>
      <c r="AJ30" s="289">
        <v>16</v>
      </c>
      <c r="AK30" s="123">
        <v>8</v>
      </c>
      <c r="AL30" s="124"/>
      <c r="AM30" s="124"/>
      <c r="AN30" s="125"/>
      <c r="AO30" s="290">
        <f t="shared" si="0"/>
        <v>0</v>
      </c>
      <c r="AP30" s="36"/>
    </row>
    <row r="31" spans="1:42" x14ac:dyDescent="0.25">
      <c r="A31" s="61"/>
      <c r="B31" s="282">
        <v>22</v>
      </c>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88">
        <f t="shared" si="2"/>
        <v>0</v>
      </c>
      <c r="AH31" s="63">
        <f t="shared" si="1"/>
        <v>0</v>
      </c>
      <c r="AJ31" s="289">
        <v>17</v>
      </c>
      <c r="AK31" s="123">
        <v>9</v>
      </c>
      <c r="AL31" s="124"/>
      <c r="AM31" s="124"/>
      <c r="AN31" s="125"/>
      <c r="AO31" s="290">
        <f t="shared" si="0"/>
        <v>0</v>
      </c>
      <c r="AP31" s="36"/>
    </row>
    <row r="32" spans="1:42" x14ac:dyDescent="0.25">
      <c r="A32" s="61"/>
      <c r="B32" s="282">
        <v>23</v>
      </c>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88">
        <f t="shared" si="2"/>
        <v>0</v>
      </c>
      <c r="AH32" s="63">
        <f t="shared" si="1"/>
        <v>0</v>
      </c>
      <c r="AJ32" s="289">
        <v>18</v>
      </c>
      <c r="AK32" s="123">
        <v>9</v>
      </c>
      <c r="AL32" s="124"/>
      <c r="AM32" s="124"/>
      <c r="AN32" s="125"/>
      <c r="AO32" s="290">
        <f t="shared" si="0"/>
        <v>0</v>
      </c>
      <c r="AP32" s="36"/>
    </row>
    <row r="33" spans="1:42" x14ac:dyDescent="0.25">
      <c r="A33" s="61"/>
      <c r="B33" s="282">
        <v>24</v>
      </c>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88">
        <f t="shared" si="2"/>
        <v>0</v>
      </c>
      <c r="AH33" s="63">
        <f t="shared" si="1"/>
        <v>0</v>
      </c>
      <c r="AJ33" s="289">
        <v>19</v>
      </c>
      <c r="AK33" s="123">
        <v>10</v>
      </c>
      <c r="AL33" s="124"/>
      <c r="AM33" s="124"/>
      <c r="AN33" s="125"/>
      <c r="AO33" s="290">
        <f t="shared" si="0"/>
        <v>0</v>
      </c>
      <c r="AP33" s="36"/>
    </row>
    <row r="34" spans="1:42" x14ac:dyDescent="0.25">
      <c r="A34" s="61"/>
      <c r="B34" s="282">
        <v>25</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88">
        <f t="shared" si="2"/>
        <v>0</v>
      </c>
      <c r="AH34" s="63">
        <f t="shared" si="1"/>
        <v>0</v>
      </c>
      <c r="AJ34" s="289">
        <v>20</v>
      </c>
      <c r="AK34" s="123">
        <v>10</v>
      </c>
      <c r="AL34" s="124"/>
      <c r="AM34" s="124"/>
      <c r="AN34" s="125"/>
      <c r="AO34" s="290">
        <f t="shared" si="0"/>
        <v>0</v>
      </c>
      <c r="AP34" s="36"/>
    </row>
    <row r="35" spans="1:42" x14ac:dyDescent="0.25">
      <c r="A35" s="61"/>
      <c r="B35" s="282">
        <v>26</v>
      </c>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88">
        <f t="shared" si="2"/>
        <v>0</v>
      </c>
      <c r="AH35" s="63">
        <f t="shared" si="1"/>
        <v>0</v>
      </c>
      <c r="AJ35" s="289">
        <v>21</v>
      </c>
      <c r="AK35" s="123">
        <v>11</v>
      </c>
      <c r="AL35" s="124"/>
      <c r="AM35" s="124"/>
      <c r="AN35" s="125"/>
      <c r="AO35" s="290">
        <f t="shared" si="0"/>
        <v>0</v>
      </c>
      <c r="AP35" s="36"/>
    </row>
    <row r="36" spans="1:42" x14ac:dyDescent="0.25">
      <c r="A36" s="61"/>
      <c r="B36" s="282">
        <v>27</v>
      </c>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88">
        <f t="shared" si="2"/>
        <v>0</v>
      </c>
      <c r="AH36" s="63">
        <f t="shared" si="1"/>
        <v>0</v>
      </c>
      <c r="AJ36" s="289">
        <v>22</v>
      </c>
      <c r="AK36" s="123">
        <v>11</v>
      </c>
      <c r="AL36" s="124"/>
      <c r="AM36" s="124"/>
      <c r="AN36" s="125"/>
      <c r="AO36" s="290">
        <f t="shared" si="0"/>
        <v>0</v>
      </c>
      <c r="AP36" s="36"/>
    </row>
    <row r="37" spans="1:42" x14ac:dyDescent="0.25">
      <c r="A37" s="61"/>
      <c r="B37" s="282">
        <v>28</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88">
        <f t="shared" si="2"/>
        <v>0</v>
      </c>
      <c r="AH37" s="63">
        <f t="shared" si="1"/>
        <v>0</v>
      </c>
      <c r="AJ37" s="289">
        <v>23</v>
      </c>
      <c r="AK37" s="123">
        <v>12</v>
      </c>
      <c r="AL37" s="124"/>
      <c r="AM37" s="124"/>
      <c r="AN37" s="125"/>
      <c r="AO37" s="290">
        <f t="shared" si="0"/>
        <v>0</v>
      </c>
      <c r="AP37" s="36"/>
    </row>
    <row r="38" spans="1:42" x14ac:dyDescent="0.25">
      <c r="A38" s="61"/>
      <c r="B38" s="282">
        <v>29</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88">
        <f t="shared" si="2"/>
        <v>0</v>
      </c>
      <c r="AH38" s="63">
        <f t="shared" si="1"/>
        <v>0</v>
      </c>
      <c r="AJ38" s="289">
        <v>24</v>
      </c>
      <c r="AK38" s="123">
        <v>12</v>
      </c>
      <c r="AL38" s="124"/>
      <c r="AM38" s="124"/>
      <c r="AN38" s="125"/>
      <c r="AO38" s="290">
        <f t="shared" si="0"/>
        <v>0</v>
      </c>
    </row>
    <row r="39" spans="1:42" x14ac:dyDescent="0.25">
      <c r="A39" s="61"/>
      <c r="B39" s="282">
        <v>30</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88">
        <f t="shared" si="2"/>
        <v>0</v>
      </c>
      <c r="AH39" s="63">
        <f t="shared" si="1"/>
        <v>0</v>
      </c>
      <c r="AJ39" s="289">
        <v>25</v>
      </c>
      <c r="AK39" s="123">
        <v>13</v>
      </c>
      <c r="AL39" s="124"/>
      <c r="AM39" s="124"/>
      <c r="AN39" s="125"/>
      <c r="AO39" s="290">
        <f t="shared" si="0"/>
        <v>0</v>
      </c>
    </row>
    <row r="40" spans="1:42" x14ac:dyDescent="0.25">
      <c r="A40" s="61"/>
      <c r="B40" s="282">
        <v>31</v>
      </c>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88">
        <f t="shared" si="2"/>
        <v>0</v>
      </c>
      <c r="AH40" s="63">
        <f t="shared" si="1"/>
        <v>0</v>
      </c>
      <c r="AJ40" s="289">
        <v>26</v>
      </c>
      <c r="AK40" s="123">
        <v>13</v>
      </c>
      <c r="AL40" s="124"/>
      <c r="AM40" s="124"/>
      <c r="AN40" s="125"/>
      <c r="AO40" s="290">
        <f t="shared" si="0"/>
        <v>0</v>
      </c>
    </row>
    <row r="41" spans="1:42" x14ac:dyDescent="0.25">
      <c r="A41" s="61"/>
      <c r="B41" s="282">
        <v>32</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88">
        <f t="shared" si="2"/>
        <v>0</v>
      </c>
      <c r="AH41" s="63">
        <f t="shared" si="1"/>
        <v>0</v>
      </c>
      <c r="AJ41" s="289">
        <v>27</v>
      </c>
      <c r="AK41" s="123">
        <v>14</v>
      </c>
      <c r="AL41" s="124"/>
      <c r="AM41" s="124"/>
      <c r="AN41" s="125"/>
      <c r="AO41" s="290">
        <f t="shared" si="0"/>
        <v>0</v>
      </c>
    </row>
    <row r="42" spans="1:42" x14ac:dyDescent="0.25">
      <c r="A42" s="61"/>
      <c r="B42" s="282">
        <v>33</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88">
        <f t="shared" si="2"/>
        <v>0</v>
      </c>
      <c r="AH42" s="63">
        <f t="shared" si="1"/>
        <v>0</v>
      </c>
      <c r="AJ42" s="289">
        <v>28</v>
      </c>
      <c r="AK42" s="123">
        <v>14</v>
      </c>
      <c r="AL42" s="124"/>
      <c r="AM42" s="124"/>
      <c r="AN42" s="125"/>
      <c r="AO42" s="290">
        <f t="shared" si="0"/>
        <v>0</v>
      </c>
    </row>
    <row r="43" spans="1:42" x14ac:dyDescent="0.25">
      <c r="A43" s="61"/>
      <c r="B43" s="282">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88">
        <f t="shared" si="2"/>
        <v>0</v>
      </c>
      <c r="AH43" s="63">
        <f t="shared" si="1"/>
        <v>0</v>
      </c>
      <c r="AJ43" s="289">
        <v>29</v>
      </c>
      <c r="AK43" s="123">
        <v>15</v>
      </c>
      <c r="AL43" s="124"/>
      <c r="AM43" s="124"/>
      <c r="AN43" s="125"/>
      <c r="AO43" s="290">
        <f t="shared" si="0"/>
        <v>0</v>
      </c>
    </row>
    <row r="44" spans="1:42" x14ac:dyDescent="0.25">
      <c r="A44" s="61"/>
      <c r="B44" s="282">
        <v>35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88">
        <f t="shared" si="2"/>
        <v>0</v>
      </c>
      <c r="AH44" s="63">
        <f t="shared" si="1"/>
        <v>0</v>
      </c>
      <c r="AJ44" s="289">
        <v>30</v>
      </c>
      <c r="AK44" s="123">
        <v>15</v>
      </c>
      <c r="AL44" s="124"/>
      <c r="AM44" s="124"/>
      <c r="AN44" s="125"/>
      <c r="AO44" s="290">
        <f t="shared" si="0"/>
        <v>0</v>
      </c>
    </row>
    <row r="45" spans="1:42" x14ac:dyDescent="0.25">
      <c r="A45" s="61"/>
      <c r="B45" s="282">
        <v>36</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88">
        <f t="shared" si="2"/>
        <v>0</v>
      </c>
      <c r="AH45" s="63">
        <f t="shared" si="1"/>
        <v>0</v>
      </c>
      <c r="AJ45" s="289">
        <v>31</v>
      </c>
      <c r="AK45" s="123">
        <v>16</v>
      </c>
      <c r="AL45" s="124"/>
      <c r="AM45" s="124"/>
      <c r="AN45" s="125"/>
      <c r="AO45" s="290">
        <f t="shared" si="0"/>
        <v>0</v>
      </c>
    </row>
    <row r="46" spans="1:42" x14ac:dyDescent="0.25">
      <c r="A46" s="61"/>
      <c r="B46" s="282">
        <v>37</v>
      </c>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88">
        <f t="shared" si="2"/>
        <v>0</v>
      </c>
      <c r="AH46" s="63">
        <f t="shared" si="1"/>
        <v>0</v>
      </c>
      <c r="AJ46" s="289">
        <v>32</v>
      </c>
      <c r="AK46" s="123">
        <v>16</v>
      </c>
      <c r="AL46" s="124"/>
      <c r="AM46" s="124"/>
      <c r="AN46" s="125"/>
      <c r="AO46" s="290">
        <f t="shared" si="0"/>
        <v>0</v>
      </c>
    </row>
    <row r="47" spans="1:42" x14ac:dyDescent="0.25">
      <c r="A47" s="61"/>
      <c r="B47" s="282">
        <v>38</v>
      </c>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88">
        <f t="shared" si="2"/>
        <v>0</v>
      </c>
      <c r="AH47" s="63">
        <f t="shared" si="1"/>
        <v>0</v>
      </c>
      <c r="AJ47" s="289">
        <v>33</v>
      </c>
      <c r="AK47" s="123">
        <v>17</v>
      </c>
      <c r="AL47" s="124"/>
      <c r="AM47" s="124"/>
      <c r="AN47" s="125"/>
      <c r="AO47" s="290">
        <f t="shared" ref="AO47:AO74" si="3">ROUND(IF(AN47&gt;0,$K$62+$K$63*AN47+$K$64*AM47+$K$65*AM47*AN47,0),0)</f>
        <v>0</v>
      </c>
    </row>
    <row r="48" spans="1:42" x14ac:dyDescent="0.25">
      <c r="A48" s="61"/>
      <c r="B48" s="282">
        <v>39</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88">
        <f t="shared" si="2"/>
        <v>0</v>
      </c>
      <c r="AH48" s="63">
        <f t="shared" si="1"/>
        <v>0</v>
      </c>
      <c r="AJ48" s="289">
        <v>34</v>
      </c>
      <c r="AK48" s="123">
        <v>17</v>
      </c>
      <c r="AL48" s="124"/>
      <c r="AM48" s="124"/>
      <c r="AN48" s="125"/>
      <c r="AO48" s="290">
        <f t="shared" si="3"/>
        <v>0</v>
      </c>
    </row>
    <row r="49" spans="1:41" ht="16.5" thickBot="1" x14ac:dyDescent="0.3">
      <c r="A49" s="61"/>
      <c r="B49" s="283">
        <v>40</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88">
        <f t="shared" si="2"/>
        <v>0</v>
      </c>
      <c r="AH49" s="63">
        <f t="shared" si="1"/>
        <v>0</v>
      </c>
      <c r="AJ49" s="289">
        <v>35</v>
      </c>
      <c r="AK49" s="123">
        <v>18</v>
      </c>
      <c r="AL49" s="124"/>
      <c r="AM49" s="124"/>
      <c r="AN49" s="125"/>
      <c r="AO49" s="290">
        <f t="shared" si="3"/>
        <v>0</v>
      </c>
    </row>
    <row r="50" spans="1:41" ht="17.25" thickTop="1" thickBot="1" x14ac:dyDescent="0.3">
      <c r="A50" s="61"/>
      <c r="B50" s="284" t="s">
        <v>38</v>
      </c>
      <c r="C50" s="285">
        <f>SUM(C16:C49)</f>
        <v>0</v>
      </c>
      <c r="D50" s="285">
        <f t="shared" ref="D50:AG50" si="4">SUM(D16:D49)</f>
        <v>0</v>
      </c>
      <c r="E50" s="285">
        <f t="shared" si="4"/>
        <v>0</v>
      </c>
      <c r="F50" s="285">
        <f t="shared" si="4"/>
        <v>0</v>
      </c>
      <c r="G50" s="285">
        <f t="shared" si="4"/>
        <v>0</v>
      </c>
      <c r="H50" s="285">
        <f t="shared" si="4"/>
        <v>0</v>
      </c>
      <c r="I50" s="285">
        <f t="shared" si="4"/>
        <v>0</v>
      </c>
      <c r="J50" s="285">
        <f t="shared" si="4"/>
        <v>0</v>
      </c>
      <c r="K50" s="285">
        <f t="shared" si="4"/>
        <v>0</v>
      </c>
      <c r="L50" s="285">
        <f t="shared" si="4"/>
        <v>0</v>
      </c>
      <c r="M50" s="285">
        <f t="shared" si="4"/>
        <v>0</v>
      </c>
      <c r="N50" s="285">
        <f t="shared" ref="N50:AF50" si="5">SUM(N16:N49)</f>
        <v>0</v>
      </c>
      <c r="O50" s="285">
        <f t="shared" si="5"/>
        <v>0</v>
      </c>
      <c r="P50" s="285">
        <f t="shared" si="5"/>
        <v>0</v>
      </c>
      <c r="Q50" s="285">
        <f t="shared" si="5"/>
        <v>0</v>
      </c>
      <c r="R50" s="285">
        <f t="shared" si="5"/>
        <v>0</v>
      </c>
      <c r="S50" s="285">
        <f t="shared" si="5"/>
        <v>0</v>
      </c>
      <c r="T50" s="285">
        <f t="shared" si="5"/>
        <v>0</v>
      </c>
      <c r="U50" s="285">
        <f t="shared" si="5"/>
        <v>0</v>
      </c>
      <c r="V50" s="285">
        <f t="shared" si="5"/>
        <v>0</v>
      </c>
      <c r="W50" s="285">
        <f t="shared" si="5"/>
        <v>0</v>
      </c>
      <c r="X50" s="285">
        <f t="shared" si="5"/>
        <v>0</v>
      </c>
      <c r="Y50" s="285">
        <f t="shared" si="5"/>
        <v>0</v>
      </c>
      <c r="Z50" s="285">
        <f t="shared" si="5"/>
        <v>0</v>
      </c>
      <c r="AA50" s="285">
        <f t="shared" si="5"/>
        <v>0</v>
      </c>
      <c r="AB50" s="285">
        <f t="shared" si="5"/>
        <v>0</v>
      </c>
      <c r="AC50" s="285">
        <f t="shared" si="5"/>
        <v>0</v>
      </c>
      <c r="AD50" s="285">
        <f t="shared" si="5"/>
        <v>0</v>
      </c>
      <c r="AE50" s="285">
        <f t="shared" si="5"/>
        <v>0</v>
      </c>
      <c r="AF50" s="285">
        <f t="shared" si="5"/>
        <v>0</v>
      </c>
      <c r="AG50" s="286">
        <f t="shared" si="4"/>
        <v>0</v>
      </c>
      <c r="AH50" s="276">
        <f>SUM(AH16:AH49)</f>
        <v>0</v>
      </c>
      <c r="AJ50" s="289">
        <v>36</v>
      </c>
      <c r="AK50" s="123">
        <v>18</v>
      </c>
      <c r="AL50" s="124"/>
      <c r="AM50" s="124"/>
      <c r="AN50" s="125"/>
      <c r="AO50" s="290">
        <f t="shared" si="3"/>
        <v>0</v>
      </c>
    </row>
    <row r="51" spans="1:41" x14ac:dyDescent="0.25">
      <c r="A51" s="61"/>
      <c r="AF51" s="71"/>
      <c r="AG51" s="71"/>
      <c r="AH51" s="71"/>
      <c r="AJ51" s="289">
        <v>37</v>
      </c>
      <c r="AK51" s="123">
        <v>19</v>
      </c>
      <c r="AL51" s="124"/>
      <c r="AM51" s="124"/>
      <c r="AN51" s="125"/>
      <c r="AO51" s="290">
        <f t="shared" si="3"/>
        <v>0</v>
      </c>
    </row>
    <row r="52" spans="1:41" x14ac:dyDescent="0.25">
      <c r="A52" s="61"/>
      <c r="AJ52" s="289">
        <v>38</v>
      </c>
      <c r="AK52" s="123">
        <v>19</v>
      </c>
      <c r="AL52" s="124"/>
      <c r="AM52" s="124"/>
      <c r="AN52" s="125"/>
      <c r="AO52" s="290">
        <f t="shared" si="3"/>
        <v>0</v>
      </c>
    </row>
    <row r="53" spans="1:41" x14ac:dyDescent="0.25">
      <c r="A53" s="61"/>
      <c r="AJ53" s="289">
        <v>39</v>
      </c>
      <c r="AK53" s="123">
        <v>20</v>
      </c>
      <c r="AL53" s="124"/>
      <c r="AM53" s="124"/>
      <c r="AN53" s="125"/>
      <c r="AO53" s="290">
        <f t="shared" si="3"/>
        <v>0</v>
      </c>
    </row>
    <row r="54" spans="1:41" ht="15" x14ac:dyDescent="0.2">
      <c r="A54" s="61"/>
      <c r="B54" s="4"/>
      <c r="AJ54" s="289">
        <v>40</v>
      </c>
      <c r="AK54" s="123">
        <v>20</v>
      </c>
      <c r="AL54" s="124"/>
      <c r="AM54" s="124"/>
      <c r="AN54" s="125"/>
      <c r="AO54" s="290">
        <f t="shared" si="3"/>
        <v>0</v>
      </c>
    </row>
    <row r="55" spans="1:41" ht="15" x14ac:dyDescent="0.2">
      <c r="A55" s="61"/>
      <c r="B55" s="4"/>
      <c r="AJ55" s="289">
        <v>41</v>
      </c>
      <c r="AK55" s="123">
        <v>21</v>
      </c>
      <c r="AL55" s="124"/>
      <c r="AM55" s="124"/>
      <c r="AN55" s="125"/>
      <c r="AO55" s="290">
        <f t="shared" si="3"/>
        <v>0</v>
      </c>
    </row>
    <row r="56" spans="1:41" ht="15" x14ac:dyDescent="0.2">
      <c r="A56" s="61"/>
      <c r="B56" s="4"/>
      <c r="AJ56" s="289">
        <v>42</v>
      </c>
      <c r="AK56" s="123">
        <v>21</v>
      </c>
      <c r="AL56" s="124"/>
      <c r="AM56" s="124"/>
      <c r="AN56" s="125"/>
      <c r="AO56" s="290">
        <f t="shared" si="3"/>
        <v>0</v>
      </c>
    </row>
    <row r="57" spans="1:41" ht="17.25" customHeight="1" thickBot="1" x14ac:dyDescent="0.25">
      <c r="A57" s="127"/>
      <c r="B57" s="128"/>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H57" s="128"/>
      <c r="AJ57" s="289">
        <v>43</v>
      </c>
      <c r="AK57" s="123">
        <v>22</v>
      </c>
      <c r="AL57" s="124"/>
      <c r="AM57" s="124"/>
      <c r="AN57" s="125"/>
      <c r="AO57" s="290">
        <f t="shared" si="3"/>
        <v>0</v>
      </c>
    </row>
    <row r="58" spans="1:41" ht="24.95" customHeight="1" thickBot="1" x14ac:dyDescent="0.25">
      <c r="B58" s="4"/>
      <c r="AG58" s="118"/>
      <c r="AJ58" s="289">
        <v>44</v>
      </c>
      <c r="AK58" s="123">
        <v>22</v>
      </c>
      <c r="AL58" s="124"/>
      <c r="AM58" s="124"/>
      <c r="AN58" s="125"/>
      <c r="AO58" s="290">
        <f t="shared" si="3"/>
        <v>0</v>
      </c>
    </row>
    <row r="59" spans="1:41" ht="24.95" customHeight="1" thickBot="1" x14ac:dyDescent="0.25">
      <c r="B59" s="264" t="s">
        <v>220</v>
      </c>
      <c r="C59" s="265"/>
      <c r="D59" s="265"/>
      <c r="E59" s="265"/>
      <c r="F59" s="265"/>
      <c r="G59" s="265"/>
      <c r="H59" s="265"/>
      <c r="I59" s="265"/>
      <c r="J59" s="265"/>
      <c r="K59" s="265"/>
      <c r="L59" s="265"/>
      <c r="M59" s="265"/>
      <c r="N59" s="265"/>
      <c r="O59" s="265"/>
      <c r="P59" s="265"/>
      <c r="Q59" s="265"/>
      <c r="R59" s="265"/>
      <c r="S59" s="265"/>
      <c r="T59" s="302"/>
      <c r="U59" s="302"/>
      <c r="V59" s="302"/>
      <c r="W59" s="302"/>
      <c r="X59" s="302"/>
      <c r="Y59" s="302"/>
      <c r="Z59" s="302"/>
      <c r="AA59" s="302"/>
      <c r="AB59" s="302"/>
      <c r="AC59" s="302"/>
      <c r="AD59" s="303"/>
      <c r="AG59" s="119"/>
      <c r="AJ59" s="289">
        <v>45</v>
      </c>
      <c r="AK59" s="123">
        <v>23</v>
      </c>
      <c r="AL59" s="124"/>
      <c r="AM59" s="124"/>
      <c r="AN59" s="125"/>
      <c r="AO59" s="290">
        <f t="shared" si="3"/>
        <v>0</v>
      </c>
    </row>
    <row r="60" spans="1:41" ht="39" customHeight="1" thickBot="1" x14ac:dyDescent="0.25">
      <c r="B60" s="296" t="s">
        <v>221</v>
      </c>
      <c r="C60" s="198"/>
      <c r="D60" s="198"/>
      <c r="E60" s="198"/>
      <c r="F60" s="297"/>
      <c r="H60" s="709" t="s">
        <v>222</v>
      </c>
      <c r="I60" s="710"/>
      <c r="J60" s="711"/>
      <c r="K60" s="710"/>
      <c r="L60" s="712"/>
      <c r="M60" s="164"/>
      <c r="N60" s="728" t="s">
        <v>223</v>
      </c>
      <c r="O60" s="729"/>
      <c r="P60" s="729"/>
      <c r="Q60" s="729"/>
      <c r="R60" s="730"/>
      <c r="T60" s="298" t="s">
        <v>224</v>
      </c>
      <c r="U60" s="299"/>
      <c r="V60" s="299"/>
      <c r="W60" s="299"/>
      <c r="X60" s="299"/>
      <c r="Y60" s="300"/>
      <c r="Z60" s="300"/>
      <c r="AA60" s="300"/>
      <c r="AB60" s="300"/>
      <c r="AC60" s="182"/>
      <c r="AD60" s="301"/>
      <c r="AG60" s="119"/>
      <c r="AJ60" s="289">
        <v>46</v>
      </c>
      <c r="AK60" s="123">
        <v>23</v>
      </c>
      <c r="AL60" s="124"/>
      <c r="AM60" s="124"/>
      <c r="AN60" s="125"/>
      <c r="AO60" s="290">
        <f t="shared" si="3"/>
        <v>0</v>
      </c>
    </row>
    <row r="61" spans="1:41" ht="24.95" customHeight="1" thickBot="1" x14ac:dyDescent="0.25">
      <c r="B61" s="169" t="s">
        <v>225</v>
      </c>
      <c r="C61" s="131"/>
      <c r="D61" s="138"/>
      <c r="E61" s="746" t="e">
        <f>VLOOKUP(SPecies,'Lookup values'!O4:P90,2,FALSE)</f>
        <v>#N/A</v>
      </c>
      <c r="F61" s="747"/>
      <c r="H61" s="109" t="s">
        <v>226</v>
      </c>
      <c r="I61" s="110"/>
      <c r="J61" s="111"/>
      <c r="K61" s="717" t="str">
        <f>VLOOKUP(SPecies,'Lookup values'!O3:T90,3,FALSE)</f>
        <v>Species for tarriff number</v>
      </c>
      <c r="L61" s="718"/>
      <c r="M61" s="165"/>
      <c r="N61" s="719" t="s">
        <v>227</v>
      </c>
      <c r="O61" s="720"/>
      <c r="P61" s="720"/>
      <c r="Q61" s="721"/>
      <c r="R61" s="755">
        <f>IF(SUM(AO15:AO74)&gt;0,ROUNDDOWN(AVERAGEIF($AO$15:$AO$74,"&gt;0",$AO$15:$AO$74),0),0)</f>
        <v>0</v>
      </c>
      <c r="T61" s="174" t="s">
        <v>228</v>
      </c>
      <c r="U61" s="175"/>
      <c r="V61" s="175"/>
      <c r="W61" s="190"/>
      <c r="X61" s="175"/>
      <c r="Y61" s="172"/>
      <c r="Z61" s="172"/>
      <c r="AA61" s="172"/>
      <c r="AB61" s="191"/>
      <c r="AC61" s="172"/>
      <c r="AD61" s="173"/>
      <c r="AG61" s="119"/>
      <c r="AJ61" s="289">
        <v>47</v>
      </c>
      <c r="AK61" s="123">
        <v>24</v>
      </c>
      <c r="AL61" s="124"/>
      <c r="AM61" s="124"/>
      <c r="AN61" s="125"/>
      <c r="AO61" s="290">
        <f t="shared" si="3"/>
        <v>0</v>
      </c>
    </row>
    <row r="62" spans="1:41" ht="24.95" customHeight="1" x14ac:dyDescent="0.25">
      <c r="B62" s="169" t="s">
        <v>229</v>
      </c>
      <c r="C62" s="131"/>
      <c r="D62" s="138"/>
      <c r="E62" s="746">
        <f>AG50</f>
        <v>0</v>
      </c>
      <c r="F62" s="747"/>
      <c r="H62" s="109" t="s">
        <v>230</v>
      </c>
      <c r="I62" s="110"/>
      <c r="J62" s="111"/>
      <c r="K62" s="731" t="e">
        <f>VLOOKUP(K61,'Lookup values'!$W$4:$AA$22,2,FALSE)</f>
        <v>#N/A</v>
      </c>
      <c r="L62" s="732"/>
      <c r="M62" s="166"/>
      <c r="N62" s="722"/>
      <c r="O62" s="723"/>
      <c r="P62" s="723"/>
      <c r="Q62" s="724"/>
      <c r="R62" s="756"/>
      <c r="T62" s="176" t="s">
        <v>231</v>
      </c>
      <c r="U62" s="177"/>
      <c r="V62" s="177"/>
      <c r="W62" s="308"/>
      <c r="X62" s="757">
        <v>3.6054099999999999E-2</v>
      </c>
      <c r="Y62" s="757"/>
      <c r="Z62" s="177" t="s">
        <v>232</v>
      </c>
      <c r="AA62" s="177"/>
      <c r="AB62" s="308"/>
      <c r="AC62" s="757">
        <v>0.315049301</v>
      </c>
      <c r="AD62" s="768"/>
      <c r="AG62" s="119"/>
      <c r="AJ62" s="289">
        <v>48</v>
      </c>
      <c r="AK62" s="123">
        <v>24</v>
      </c>
      <c r="AL62" s="124"/>
      <c r="AM62" s="124"/>
      <c r="AN62" s="125"/>
      <c r="AO62" s="290">
        <f t="shared" si="3"/>
        <v>0</v>
      </c>
    </row>
    <row r="63" spans="1:41" ht="24.95" customHeight="1" x14ac:dyDescent="0.25">
      <c r="B63" s="169" t="s">
        <v>233</v>
      </c>
      <c r="C63" s="131"/>
      <c r="D63" s="138"/>
      <c r="E63" s="748">
        <f>E62/D10</f>
        <v>0</v>
      </c>
      <c r="F63" s="749"/>
      <c r="H63" s="109" t="s">
        <v>234</v>
      </c>
      <c r="I63" s="110"/>
      <c r="J63" s="111"/>
      <c r="K63" s="733" t="e">
        <f>VLOOKUP(K61,'Lookup values'!$W$4:$AA$22,3,FALSE)</f>
        <v>#N/A</v>
      </c>
      <c r="L63" s="734"/>
      <c r="M63" s="166"/>
      <c r="N63" s="719" t="s">
        <v>235</v>
      </c>
      <c r="O63" s="720"/>
      <c r="P63" s="720"/>
      <c r="Q63" s="721"/>
      <c r="R63" s="742" t="e">
        <f>AVERAGEIF($AN$15:$AN$74,"&gt;0",$AN$15:$AN$74)</f>
        <v>#DIV/0!</v>
      </c>
      <c r="T63" s="176" t="s">
        <v>236</v>
      </c>
      <c r="U63" s="177"/>
      <c r="V63" s="177"/>
      <c r="W63" s="309"/>
      <c r="X63" s="735">
        <v>0.118288</v>
      </c>
      <c r="Y63" s="735"/>
      <c r="Z63" s="177" t="s">
        <v>237</v>
      </c>
      <c r="AA63" s="177"/>
      <c r="AB63" s="177"/>
      <c r="AC63" s="769">
        <v>0.13876330200000001</v>
      </c>
      <c r="AD63" s="770"/>
      <c r="AG63" s="119"/>
      <c r="AJ63" s="289">
        <v>49</v>
      </c>
      <c r="AK63" s="123">
        <v>25</v>
      </c>
      <c r="AL63" s="124"/>
      <c r="AM63" s="124"/>
      <c r="AN63" s="125"/>
      <c r="AO63" s="290">
        <f t="shared" si="3"/>
        <v>0</v>
      </c>
    </row>
    <row r="64" spans="1:41" ht="24.95" customHeight="1" thickBot="1" x14ac:dyDescent="0.25">
      <c r="B64" s="169" t="s">
        <v>238</v>
      </c>
      <c r="C64" s="131"/>
      <c r="D64" s="138"/>
      <c r="E64" s="750">
        <f>E63*D6</f>
        <v>0</v>
      </c>
      <c r="F64" s="749"/>
      <c r="H64" s="109" t="s">
        <v>239</v>
      </c>
      <c r="I64" s="110"/>
      <c r="J64" s="111"/>
      <c r="K64" s="731" t="e">
        <f>VLOOKUP(K61,'Lookup values'!$W$4:$AA$22,4,FALSE)</f>
        <v>#N/A</v>
      </c>
      <c r="L64" s="732"/>
      <c r="M64" s="165"/>
      <c r="N64" s="725"/>
      <c r="O64" s="726"/>
      <c r="P64" s="726"/>
      <c r="Q64" s="727"/>
      <c r="R64" s="743"/>
      <c r="T64" s="176" t="s">
        <v>240</v>
      </c>
      <c r="U64" s="177"/>
      <c r="V64" s="177"/>
      <c r="W64" s="309"/>
      <c r="X64" s="735">
        <f>(X62*Tarriff_Number)-(X65*X63)</f>
        <v>5.1712297703613956E-3</v>
      </c>
      <c r="Y64" s="735"/>
      <c r="Z64" s="177"/>
      <c r="AA64" s="177"/>
      <c r="AB64" s="177"/>
      <c r="AC64" s="177"/>
      <c r="AD64" s="201"/>
      <c r="AG64" s="119"/>
      <c r="AJ64" s="289">
        <v>50</v>
      </c>
      <c r="AK64" s="123">
        <v>25</v>
      </c>
      <c r="AL64" s="124"/>
      <c r="AM64" s="124"/>
      <c r="AN64" s="125"/>
      <c r="AO64" s="290">
        <f t="shared" si="3"/>
        <v>0</v>
      </c>
    </row>
    <row r="65" spans="2:51" ht="24.95" customHeight="1" thickBot="1" x14ac:dyDescent="0.25">
      <c r="B65" s="169" t="s">
        <v>241</v>
      </c>
      <c r="C65" s="131"/>
      <c r="D65" s="138"/>
      <c r="E65" s="751">
        <f>IF(AG50&gt;0,ROUND((AH50/AG50)^0.5,1),0)</f>
        <v>0</v>
      </c>
      <c r="F65" s="752"/>
      <c r="H65" s="167" t="s">
        <v>242</v>
      </c>
      <c r="I65" s="168"/>
      <c r="J65" s="115"/>
      <c r="K65" s="707" t="e">
        <f>VLOOKUP(K61,'Lookup values'!$W$4:$AA$22,5,FALSE)</f>
        <v>#N/A</v>
      </c>
      <c r="L65" s="708"/>
      <c r="M65" s="165"/>
      <c r="T65" s="176" t="s">
        <v>243</v>
      </c>
      <c r="U65" s="177"/>
      <c r="V65" s="177"/>
      <c r="W65" s="310"/>
      <c r="X65" s="767">
        <f>AC62*(Tarriff_Number-AC63)</f>
        <v>-4.3717281299551901E-2</v>
      </c>
      <c r="Y65" s="767"/>
      <c r="Z65" s="177"/>
      <c r="AA65" s="177"/>
      <c r="AB65" s="177"/>
      <c r="AC65" s="177"/>
      <c r="AD65" s="201"/>
      <c r="AG65" s="196"/>
      <c r="AH65" s="6"/>
      <c r="AJ65" s="289">
        <v>51</v>
      </c>
      <c r="AK65" s="123">
        <v>26</v>
      </c>
      <c r="AL65" s="124"/>
      <c r="AM65" s="124"/>
      <c r="AN65" s="125"/>
      <c r="AO65" s="290">
        <f t="shared" si="3"/>
        <v>0</v>
      </c>
    </row>
    <row r="66" spans="2:51" ht="24.95" customHeight="1" thickBot="1" x14ac:dyDescent="0.25">
      <c r="B66" s="744" t="s">
        <v>244</v>
      </c>
      <c r="C66" s="745"/>
      <c r="D66" s="745"/>
      <c r="E66" s="753">
        <f>PI()*E65^2/40000</f>
        <v>0</v>
      </c>
      <c r="F66" s="754"/>
      <c r="T66" s="170" t="s">
        <v>245</v>
      </c>
      <c r="U66" s="171"/>
      <c r="V66" s="171"/>
      <c r="W66" s="193"/>
      <c r="X66" s="171"/>
      <c r="Y66" s="178"/>
      <c r="Z66" s="170" t="s">
        <v>246</v>
      </c>
      <c r="AA66" s="171"/>
      <c r="AB66" s="171"/>
      <c r="AC66" s="171"/>
      <c r="AD66" s="178"/>
      <c r="AG66" s="196"/>
      <c r="AH66" s="6"/>
      <c r="AJ66" s="289">
        <v>52</v>
      </c>
      <c r="AK66" s="123">
        <v>26</v>
      </c>
      <c r="AL66" s="124"/>
      <c r="AM66" s="124"/>
      <c r="AN66" s="125"/>
      <c r="AO66" s="290">
        <f t="shared" si="3"/>
        <v>0</v>
      </c>
    </row>
    <row r="67" spans="2:51" ht="24.95" customHeight="1" thickTop="1" x14ac:dyDescent="0.2">
      <c r="B67" s="4"/>
      <c r="T67" s="176" t="s">
        <v>247</v>
      </c>
      <c r="U67" s="183"/>
      <c r="V67" s="183"/>
      <c r="W67" s="311"/>
      <c r="X67" s="713">
        <f>X64+(X65*Mean_Basal_Area)</f>
        <v>5.1712297703613956E-3</v>
      </c>
      <c r="Y67" s="714"/>
      <c r="Z67" s="736" t="s">
        <v>248</v>
      </c>
      <c r="AA67" s="737"/>
      <c r="AB67" s="738"/>
      <c r="AC67" s="672">
        <f>X68*No_Trees_In_Stratum</f>
        <v>0</v>
      </c>
      <c r="AD67" s="673"/>
      <c r="AG67" s="197"/>
      <c r="AH67" s="6"/>
      <c r="AJ67" s="289">
        <v>53</v>
      </c>
      <c r="AK67" s="123">
        <v>27</v>
      </c>
      <c r="AL67" s="124"/>
      <c r="AM67" s="124"/>
      <c r="AN67" s="125"/>
      <c r="AO67" s="290">
        <f t="shared" si="3"/>
        <v>0</v>
      </c>
    </row>
    <row r="68" spans="2:51" ht="24.95" customHeight="1" thickBot="1" x14ac:dyDescent="0.3">
      <c r="B68" s="71"/>
      <c r="T68" s="176" t="s">
        <v>249</v>
      </c>
      <c r="U68" s="177"/>
      <c r="V68" s="177"/>
      <c r="W68" s="310"/>
      <c r="X68" s="715">
        <f>IF(Quad_Mean_DBH&gt;0,X67*VLOOKUP(ROUND(Quad_Mean_DBH,0),'Lookup values'!AC4:AD47,2,FALSE),0)</f>
        <v>0</v>
      </c>
      <c r="Y68" s="716"/>
      <c r="Z68" s="739"/>
      <c r="AA68" s="740"/>
      <c r="AB68" s="741"/>
      <c r="AC68" s="674"/>
      <c r="AD68" s="675"/>
      <c r="AG68" s="119"/>
      <c r="AJ68" s="289">
        <v>54</v>
      </c>
      <c r="AK68" s="123">
        <v>27</v>
      </c>
      <c r="AL68" s="124"/>
      <c r="AM68" s="124"/>
      <c r="AN68" s="125"/>
      <c r="AO68" s="290">
        <f t="shared" si="3"/>
        <v>0</v>
      </c>
    </row>
    <row r="69" spans="2:51" ht="24.95" customHeight="1" x14ac:dyDescent="0.25">
      <c r="B69" s="71"/>
      <c r="T69" s="189" t="s">
        <v>250</v>
      </c>
      <c r="U69" s="190"/>
      <c r="V69" s="190"/>
      <c r="W69" s="179"/>
      <c r="X69" s="190"/>
      <c r="Y69" s="187"/>
      <c r="Z69" s="177"/>
      <c r="AA69" s="177"/>
      <c r="AB69" s="177"/>
      <c r="AC69" s="190"/>
      <c r="AD69" s="188"/>
      <c r="AG69" s="119"/>
      <c r="AJ69" s="289">
        <v>55</v>
      </c>
      <c r="AK69" s="123">
        <v>28</v>
      </c>
      <c r="AL69" s="124"/>
      <c r="AM69" s="124"/>
      <c r="AN69" s="125"/>
      <c r="AO69" s="290">
        <f t="shared" si="3"/>
        <v>0</v>
      </c>
    </row>
    <row r="70" spans="2:51" ht="25.5" customHeight="1" x14ac:dyDescent="0.25">
      <c r="B70" s="71"/>
      <c r="T70" s="184" t="s">
        <v>251</v>
      </c>
      <c r="U70" s="131"/>
      <c r="V70" s="131"/>
      <c r="W70" s="138"/>
      <c r="X70" s="717" t="e">
        <f>VLOOKUP(SPecies,'Lookup values'!O4:T90,4,FALSE)</f>
        <v>#N/A</v>
      </c>
      <c r="Y70" s="718"/>
      <c r="Z70" s="681" t="s">
        <v>252</v>
      </c>
      <c r="AA70" s="681"/>
      <c r="AB70" s="682"/>
      <c r="AC70" s="695" t="e">
        <f>AC67*VLOOKUP(X70,'Lookup values'!AG4:AH38,2,FALSE)</f>
        <v>#N/A</v>
      </c>
      <c r="AD70" s="696"/>
      <c r="AG70" s="119"/>
      <c r="AJ70" s="289">
        <v>56</v>
      </c>
      <c r="AK70" s="123">
        <v>28</v>
      </c>
      <c r="AL70" s="124"/>
      <c r="AM70" s="124"/>
      <c r="AN70" s="125"/>
      <c r="AO70" s="290">
        <f t="shared" si="3"/>
        <v>0</v>
      </c>
    </row>
    <row r="71" spans="2:51" ht="55.5" customHeight="1" x14ac:dyDescent="0.2">
      <c r="B71" s="4"/>
      <c r="T71" s="184" t="s">
        <v>253</v>
      </c>
      <c r="U71" s="131"/>
      <c r="V71" s="131"/>
      <c r="W71" s="138"/>
      <c r="X71" s="699" t="e">
        <f>VLOOKUP(SPecies,'Lookup values'!O4:T90,5,FALSE)</f>
        <v>#N/A</v>
      </c>
      <c r="Y71" s="700"/>
      <c r="Z71" s="683" t="s">
        <v>254</v>
      </c>
      <c r="AA71" s="683"/>
      <c r="AB71" s="684"/>
      <c r="AC71" s="689" t="e">
        <f>X72*No_Trees_In_Stratum</f>
        <v>#N/A</v>
      </c>
      <c r="AD71" s="690"/>
      <c r="AG71" s="119"/>
      <c r="AJ71" s="289">
        <v>57</v>
      </c>
      <c r="AK71" s="123">
        <v>29</v>
      </c>
      <c r="AL71" s="124"/>
      <c r="AM71" s="124"/>
      <c r="AN71" s="125"/>
      <c r="AO71" s="290">
        <f t="shared" si="3"/>
        <v>0</v>
      </c>
    </row>
    <row r="72" spans="2:51" ht="24.95" customHeight="1" x14ac:dyDescent="0.25">
      <c r="B72" s="4"/>
      <c r="T72" s="176" t="s">
        <v>255</v>
      </c>
      <c r="U72" s="179"/>
      <c r="V72" s="179"/>
      <c r="W72" s="306"/>
      <c r="X72" s="701" t="e">
        <f>IF(Quad_Mean_DBH&lt;=50,VLOOKUP(X71,'Lookup values'!AJ4:AL11,2,FALSE)*(Quad_Mean_DBH^VLOOKUP(X71,'Lookup values'!AJ4:AL11,3,FALSE)),VLOOKUP(X71,'Lookup values'!AN4:AP11,2,FALSE)+(VLOOKUP(X71,'Lookup values'!AN4:AP11,3,FALSE)*Quad_Mean_DBH))</f>
        <v>#N/A</v>
      </c>
      <c r="Y72" s="702"/>
      <c r="Z72" s="685"/>
      <c r="AA72" s="685"/>
      <c r="AB72" s="686"/>
      <c r="AC72" s="691"/>
      <c r="AD72" s="692"/>
      <c r="AG72" s="119"/>
      <c r="AJ72" s="289">
        <v>58</v>
      </c>
      <c r="AK72" s="123">
        <v>29</v>
      </c>
      <c r="AL72" s="124"/>
      <c r="AM72" s="124"/>
      <c r="AN72" s="125"/>
      <c r="AO72" s="290">
        <f t="shared" si="3"/>
        <v>0</v>
      </c>
      <c r="AU72" s="129"/>
      <c r="AV72" s="71"/>
      <c r="AY72" s="71"/>
    </row>
    <row r="73" spans="2:51" ht="56.25" customHeight="1" x14ac:dyDescent="0.25">
      <c r="B73" s="4"/>
      <c r="T73" s="184" t="s">
        <v>256</v>
      </c>
      <c r="U73" s="131"/>
      <c r="V73" s="131"/>
      <c r="W73" s="138"/>
      <c r="X73" s="699" t="e">
        <f>VLOOKUP(SPecies,'Lookup values'!O4:T90,6,FALSE)</f>
        <v>#N/A</v>
      </c>
      <c r="Y73" s="700"/>
      <c r="Z73" s="683" t="s">
        <v>257</v>
      </c>
      <c r="AA73" s="683"/>
      <c r="AB73" s="684"/>
      <c r="AC73" s="689" t="e">
        <f>X74*No_Trees_In_Stratum</f>
        <v>#N/A</v>
      </c>
      <c r="AD73" s="690"/>
      <c r="AG73" s="119"/>
      <c r="AJ73" s="289">
        <v>59</v>
      </c>
      <c r="AK73" s="123">
        <v>30</v>
      </c>
      <c r="AL73" s="124"/>
      <c r="AM73" s="124"/>
      <c r="AN73" s="125"/>
      <c r="AO73" s="290">
        <f t="shared" si="3"/>
        <v>0</v>
      </c>
      <c r="AU73" s="129"/>
      <c r="AV73" s="71"/>
      <c r="AX73" s="71"/>
    </row>
    <row r="74" spans="2:51" ht="24.95" customHeight="1" thickBot="1" x14ac:dyDescent="0.3">
      <c r="B74" s="4"/>
      <c r="T74" s="176" t="s">
        <v>258</v>
      </c>
      <c r="U74" s="179"/>
      <c r="V74" s="179"/>
      <c r="W74" s="307"/>
      <c r="X74" s="703" t="e">
        <f>IF(Quad_Mean_DBH&lt;=30,VLOOKUP(X73,'Lookup values'!AR4:AS9,2,FALSE)*Quad_Mean_DBH^2.5,VLOOKUP(X73,'Lookup values'!AU4:AW9,2,FALSE)+(VLOOKUP(X73,'Lookup values'!AU4:AW9,3,FALSE)*Quad_Mean_DBH))</f>
        <v>#N/A</v>
      </c>
      <c r="Y74" s="704"/>
      <c r="Z74" s="687"/>
      <c r="AA74" s="687"/>
      <c r="AB74" s="688"/>
      <c r="AC74" s="693"/>
      <c r="AD74" s="694"/>
      <c r="AG74" s="119"/>
      <c r="AJ74" s="291">
        <v>60</v>
      </c>
      <c r="AK74" s="292">
        <v>30</v>
      </c>
      <c r="AL74" s="293"/>
      <c r="AM74" s="293"/>
      <c r="AN74" s="294"/>
      <c r="AO74" s="295">
        <f t="shared" si="3"/>
        <v>0</v>
      </c>
      <c r="AU74" s="129"/>
      <c r="AV74" s="71"/>
      <c r="AX74" s="71"/>
    </row>
    <row r="75" spans="2:51" ht="24.95" customHeight="1" thickTop="1" thickBot="1" x14ac:dyDescent="0.3">
      <c r="T75" s="180" t="s">
        <v>259</v>
      </c>
      <c r="U75" s="181"/>
      <c r="V75" s="181"/>
      <c r="W75" s="305"/>
      <c r="X75" s="199"/>
      <c r="Y75" s="200"/>
      <c r="Z75" s="195"/>
      <c r="AA75" s="199"/>
      <c r="AB75" s="312"/>
      <c r="AC75" s="697" t="e">
        <f>SUM(AC70:AD73)</f>
        <v>#N/A</v>
      </c>
      <c r="AD75" s="698"/>
      <c r="AG75" s="119"/>
      <c r="AU75" s="104"/>
    </row>
    <row r="76" spans="2:51" ht="24.95" customHeight="1" x14ac:dyDescent="0.25">
      <c r="T76" s="185" t="s">
        <v>260</v>
      </c>
      <c r="U76" s="186"/>
      <c r="V76" s="186"/>
      <c r="W76" s="186"/>
      <c r="X76" s="193"/>
      <c r="Y76" s="194"/>
      <c r="Z76" s="194"/>
      <c r="AA76" s="194"/>
      <c r="AB76" s="194"/>
      <c r="AC76" s="187"/>
      <c r="AD76" s="192"/>
      <c r="AG76" s="119"/>
    </row>
    <row r="77" spans="2:51" ht="34.5" customHeight="1" thickBot="1" x14ac:dyDescent="0.3">
      <c r="T77" s="676" t="s">
        <v>261</v>
      </c>
      <c r="U77" s="677"/>
      <c r="V77" s="677"/>
      <c r="W77" s="678"/>
      <c r="X77" s="705" t="e">
        <f>AC75*0.5</f>
        <v>#N/A</v>
      </c>
      <c r="Y77" s="706"/>
      <c r="Z77" s="676" t="s">
        <v>262</v>
      </c>
      <c r="AA77" s="677"/>
      <c r="AB77" s="678"/>
      <c r="AC77" s="679" t="e">
        <f>AC75*0.5*44/12</f>
        <v>#N/A</v>
      </c>
      <c r="AD77" s="680"/>
      <c r="AG77" s="119"/>
    </row>
    <row r="78" spans="2:51" x14ac:dyDescent="0.25">
      <c r="AG78" s="119"/>
    </row>
    <row r="79" spans="2:51" x14ac:dyDescent="0.25">
      <c r="AG79" s="119"/>
    </row>
    <row r="80" spans="2:51" x14ac:dyDescent="0.25">
      <c r="AG80" s="119"/>
    </row>
    <row r="81" spans="33:41" x14ac:dyDescent="0.25">
      <c r="AG81" s="119"/>
    </row>
    <row r="82" spans="33:41" x14ac:dyDescent="0.25">
      <c r="AG82" s="119"/>
    </row>
    <row r="83" spans="33:41" x14ac:dyDescent="0.25">
      <c r="AG83" s="119"/>
    </row>
    <row r="84" spans="33:41" x14ac:dyDescent="0.25">
      <c r="AG84" s="119"/>
    </row>
    <row r="85" spans="33:41" x14ac:dyDescent="0.25">
      <c r="AG85" s="119"/>
      <c r="AO85" s="63"/>
    </row>
    <row r="86" spans="33:41" x14ac:dyDescent="0.25">
      <c r="AO86" s="63"/>
    </row>
    <row r="88" spans="33:41" x14ac:dyDescent="0.25">
      <c r="AO88" s="63"/>
    </row>
    <row r="89" spans="33:41" x14ac:dyDescent="0.25">
      <c r="AO89" s="63"/>
    </row>
    <row r="90" spans="33:41" x14ac:dyDescent="0.25">
      <c r="AO90" s="63"/>
    </row>
    <row r="91" spans="33:41" x14ac:dyDescent="0.25">
      <c r="AO91" s="63"/>
    </row>
    <row r="92" spans="33:41" x14ac:dyDescent="0.25">
      <c r="AO92" s="63"/>
    </row>
    <row r="93" spans="33:41" x14ac:dyDescent="0.25">
      <c r="AO93" s="63"/>
    </row>
    <row r="94" spans="33:41" x14ac:dyDescent="0.25">
      <c r="AO94" s="63"/>
    </row>
    <row r="95" spans="33:41" x14ac:dyDescent="0.25">
      <c r="AO95" s="63"/>
    </row>
  </sheetData>
  <sheetProtection algorithmName="SHA-512" hashValue="a6M+mEsiKl8T911+dKnYP6NmB8QBRbB9xkXSPOodLHdokBUPOHDbDZGSQCcAHJyddOyeslVnlcrdwP7skehUYA==" saltValue="dGwBjAaSoDPHoM2Safr24g==" spinCount="100000" sheet="1" objects="1" scenarios="1"/>
  <mergeCells count="63">
    <mergeCell ref="B2:C2"/>
    <mergeCell ref="B3:C3"/>
    <mergeCell ref="X65:Y65"/>
    <mergeCell ref="AC62:AD62"/>
    <mergeCell ref="AC63:AD63"/>
    <mergeCell ref="D2:H2"/>
    <mergeCell ref="D3:H3"/>
    <mergeCell ref="D4:H4"/>
    <mergeCell ref="D5:H5"/>
    <mergeCell ref="B4:C4"/>
    <mergeCell ref="D6:H6"/>
    <mergeCell ref="E7:G7"/>
    <mergeCell ref="D8:H8"/>
    <mergeCell ref="B6:C6"/>
    <mergeCell ref="B8:C8"/>
    <mergeCell ref="B7:C7"/>
    <mergeCell ref="Z67:AB68"/>
    <mergeCell ref="B9:C9"/>
    <mergeCell ref="R63:R64"/>
    <mergeCell ref="B66:D66"/>
    <mergeCell ref="E61:F61"/>
    <mergeCell ref="E62:F62"/>
    <mergeCell ref="E63:F63"/>
    <mergeCell ref="E64:F64"/>
    <mergeCell ref="E65:F65"/>
    <mergeCell ref="E66:F66"/>
    <mergeCell ref="R61:R62"/>
    <mergeCell ref="X62:Y62"/>
    <mergeCell ref="C14:AF14"/>
    <mergeCell ref="D9:H9"/>
    <mergeCell ref="D10:H10"/>
    <mergeCell ref="B14:B15"/>
    <mergeCell ref="X77:Y77"/>
    <mergeCell ref="K65:L65"/>
    <mergeCell ref="H60:L60"/>
    <mergeCell ref="X67:Y67"/>
    <mergeCell ref="X68:Y68"/>
    <mergeCell ref="X70:Y70"/>
    <mergeCell ref="N61:Q62"/>
    <mergeCell ref="N63:Q64"/>
    <mergeCell ref="N60:R60"/>
    <mergeCell ref="K61:L61"/>
    <mergeCell ref="K62:L62"/>
    <mergeCell ref="K63:L63"/>
    <mergeCell ref="K64:L64"/>
    <mergeCell ref="X63:Y63"/>
    <mergeCell ref="X64:Y64"/>
    <mergeCell ref="AC67:AD68"/>
    <mergeCell ref="Z77:AB77"/>
    <mergeCell ref="T77:W77"/>
    <mergeCell ref="AJ13:AO13"/>
    <mergeCell ref="AC77:AD77"/>
    <mergeCell ref="Z70:AB70"/>
    <mergeCell ref="Z71:AB72"/>
    <mergeCell ref="Z73:AB74"/>
    <mergeCell ref="AC71:AD72"/>
    <mergeCell ref="AC73:AD74"/>
    <mergeCell ref="AC70:AD70"/>
    <mergeCell ref="AC75:AD75"/>
    <mergeCell ref="X71:Y71"/>
    <mergeCell ref="X72:Y72"/>
    <mergeCell ref="X73:Y73"/>
    <mergeCell ref="X74:Y74"/>
  </mergeCells>
  <pageMargins left="0.23622047244094491" right="0.23622047244094491" top="0.74803149606299213" bottom="0.74803149606299213" header="0.31496062992125984" footer="0.31496062992125984"/>
  <pageSetup paperSize="8" scale="78" fitToWidth="2" orientation="landscape" verticalDpi="0" r:id="rId1"/>
  <colBreaks count="1" manualBreakCount="1">
    <brk id="33" max="5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ACA07D9C5A74449FE0EFCE0A45E698" ma:contentTypeVersion="16" ma:contentTypeDescription="Create a new document." ma:contentTypeScope="" ma:versionID="b692cec72ced38e94aebe7d39e04df49">
  <xsd:schema xmlns:xsd="http://www.w3.org/2001/XMLSchema" xmlns:xs="http://www.w3.org/2001/XMLSchema" xmlns:p="http://schemas.microsoft.com/office/2006/metadata/properties" xmlns:ns2="6aba307d-a6f6-4564-998c-81d39fed1221" xmlns:ns3="e60d9eda-c8d8-45b5-bedd-b5d39d7b5622" targetNamespace="http://schemas.microsoft.com/office/2006/metadata/properties" ma:root="true" ma:fieldsID="f853c01650820525a3d36b085adfa938" ns2:_="" ns3:_="">
    <xsd:import namespace="6aba307d-a6f6-4564-998c-81d39fed1221"/>
    <xsd:import namespace="e60d9eda-c8d8-45b5-bedd-b5d39d7b56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a307d-a6f6-4564-998c-81d39fed12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0d9eda-c8d8-45b5-bedd-b5d39d7b56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1da3c7d-0875-4aaa-b441-ae71f3c21653}" ma:internalName="TaxCatchAll" ma:showField="CatchAllData" ma:web="e60d9eda-c8d8-45b5-bedd-b5d39d7b5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ba307d-a6f6-4564-998c-81d39fed1221">
      <Terms xmlns="http://schemas.microsoft.com/office/infopath/2007/PartnerControls"/>
    </lcf76f155ced4ddcb4097134ff3c332f>
    <TaxCatchAll xmlns="e60d9eda-c8d8-45b5-bedd-b5d39d7b5622" xsi:nil="true"/>
  </documentManagement>
</p:properties>
</file>

<file path=customXml/itemProps1.xml><?xml version="1.0" encoding="utf-8"?>
<ds:datastoreItem xmlns:ds="http://schemas.openxmlformats.org/officeDocument/2006/customXml" ds:itemID="{80C6F548-F783-4885-BD71-D84D4A7A0E95}">
  <ds:schemaRefs>
    <ds:schemaRef ds:uri="http://schemas.microsoft.com/sharepoint/v3/contenttype/forms"/>
  </ds:schemaRefs>
</ds:datastoreItem>
</file>

<file path=customXml/itemProps2.xml><?xml version="1.0" encoding="utf-8"?>
<ds:datastoreItem xmlns:ds="http://schemas.openxmlformats.org/officeDocument/2006/customXml" ds:itemID="{7FA4F422-3D9B-4A56-9ECC-8D696CD46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a307d-a6f6-4564-998c-81d39fed1221"/>
    <ds:schemaRef ds:uri="e60d9eda-c8d8-45b5-bedd-b5d39d7b5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C7BF3E-80B6-4004-A8B5-D5FD255ECCF8}">
  <ds:schemaRefs>
    <ds:schemaRef ds:uri="http://purl.org/dc/terms/"/>
    <ds:schemaRef ds:uri="http://schemas.microsoft.com/office/2006/metadata/properties"/>
    <ds:schemaRef ds:uri="6aba307d-a6f6-4564-998c-81d39fed1221"/>
    <ds:schemaRef ds:uri="http://schemas.microsoft.com/office/infopath/2007/PartnerControls"/>
    <ds:schemaRef ds:uri="e60d9eda-c8d8-45b5-bedd-b5d39d7b5622"/>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109</vt:i4>
      </vt:variant>
    </vt:vector>
  </HeadingPairs>
  <TitlesOfParts>
    <vt:vector size="145" baseType="lpstr">
      <vt:lpstr>Seedling template sheet</vt:lpstr>
      <vt:lpstr>Sapling template sheet</vt:lpstr>
      <vt:lpstr>Tree template sheet</vt:lpstr>
      <vt:lpstr>Result_project total carbon</vt:lpstr>
      <vt:lpstr>Result_species spacing</vt:lpstr>
      <vt:lpstr>Planning Stratum1_Species</vt:lpstr>
      <vt:lpstr>Stratum1_Seedling</vt:lpstr>
      <vt:lpstr>Stratum1_Sapling</vt:lpstr>
      <vt:lpstr>Stratum1_Tree_Species_1</vt:lpstr>
      <vt:lpstr>Stratum1_Tree_Species_2</vt:lpstr>
      <vt:lpstr>Stratum1_Tree_Species_3</vt:lpstr>
      <vt:lpstr>Stratum1_Tree_Species_4</vt:lpstr>
      <vt:lpstr>Planning Stratum2_Species</vt:lpstr>
      <vt:lpstr>Stratum2_Seedling</vt:lpstr>
      <vt:lpstr>Stratum2_Sapling</vt:lpstr>
      <vt:lpstr>Stratum2_Tree_Species_1</vt:lpstr>
      <vt:lpstr>Stratum2_Tree_Species_2</vt:lpstr>
      <vt:lpstr>Stratum2_Tree_Species_3</vt:lpstr>
      <vt:lpstr>Stratum2_Tree_Species_4</vt:lpstr>
      <vt:lpstr>Planning Stratum3_Species </vt:lpstr>
      <vt:lpstr>Stratum3_Seedling</vt:lpstr>
      <vt:lpstr>Stratum3_Sapling</vt:lpstr>
      <vt:lpstr>Stratum3_Tree_Species_1</vt:lpstr>
      <vt:lpstr>Stratum3_Tree_Species_2</vt:lpstr>
      <vt:lpstr>Stratum3_Tree_Species_3</vt:lpstr>
      <vt:lpstr>Stratum3_Tree_Species_4</vt:lpstr>
      <vt:lpstr>Planning Stratum4_Species</vt:lpstr>
      <vt:lpstr>Stratum4_Seedling</vt:lpstr>
      <vt:lpstr>Stratum4_Sapling</vt:lpstr>
      <vt:lpstr>Stratum4_Tree_Species_1</vt:lpstr>
      <vt:lpstr>Stratum4_Tree_Species_2</vt:lpstr>
      <vt:lpstr>Stratum4_Tree_Species_3</vt:lpstr>
      <vt:lpstr>Stratum4_Tree_Species_4</vt:lpstr>
      <vt:lpstr>Lookup values</vt:lpstr>
      <vt:lpstr>Disclaimer of warranty</vt:lpstr>
      <vt:lpstr>Version control</vt:lpstr>
      <vt:lpstr>Stratum1_Tree_Species_1!Mean_Basal_Area</vt:lpstr>
      <vt:lpstr>Stratum1_Tree_Species_2!Mean_Basal_Area</vt:lpstr>
      <vt:lpstr>Stratum1_Tree_Species_3!Mean_Basal_Area</vt:lpstr>
      <vt:lpstr>Stratum1_Tree_Species_4!Mean_Basal_Area</vt:lpstr>
      <vt:lpstr>Stratum2_Tree_Species_1!Mean_Basal_Area</vt:lpstr>
      <vt:lpstr>Stratum2_Tree_Species_2!Mean_Basal_Area</vt:lpstr>
      <vt:lpstr>Stratum2_Tree_Species_3!Mean_Basal_Area</vt:lpstr>
      <vt:lpstr>Stratum2_Tree_Species_4!Mean_Basal_Area</vt:lpstr>
      <vt:lpstr>Stratum3_Tree_Species_1!Mean_Basal_Area</vt:lpstr>
      <vt:lpstr>Stratum3_Tree_Species_2!Mean_Basal_Area</vt:lpstr>
      <vt:lpstr>Stratum3_Tree_Species_3!Mean_Basal_Area</vt:lpstr>
      <vt:lpstr>Stratum3_Tree_Species_4!Mean_Basal_Area</vt:lpstr>
      <vt:lpstr>Stratum4_Tree_Species_1!Mean_Basal_Area</vt:lpstr>
      <vt:lpstr>Stratum4_Tree_Species_2!Mean_Basal_Area</vt:lpstr>
      <vt:lpstr>Stratum4_Tree_Species_3!Mean_Basal_Area</vt:lpstr>
      <vt:lpstr>Stratum4_Tree_Species_4!Mean_Basal_Area</vt:lpstr>
      <vt:lpstr>Stratum1_Tree_Species_1!No_Trees_In_Stratum</vt:lpstr>
      <vt:lpstr>Stratum1_Tree_Species_2!No_Trees_In_Stratum</vt:lpstr>
      <vt:lpstr>Stratum1_Tree_Species_3!No_Trees_In_Stratum</vt:lpstr>
      <vt:lpstr>Stratum1_Tree_Species_4!No_Trees_In_Stratum</vt:lpstr>
      <vt:lpstr>Stratum2_Tree_Species_1!No_Trees_In_Stratum</vt:lpstr>
      <vt:lpstr>Stratum2_Tree_Species_2!No_Trees_In_Stratum</vt:lpstr>
      <vt:lpstr>Stratum2_Tree_Species_3!No_Trees_In_Stratum</vt:lpstr>
      <vt:lpstr>Stratum2_Tree_Species_4!No_Trees_In_Stratum</vt:lpstr>
      <vt:lpstr>Stratum3_Tree_Species_1!No_Trees_In_Stratum</vt:lpstr>
      <vt:lpstr>Stratum3_Tree_Species_2!No_Trees_In_Stratum</vt:lpstr>
      <vt:lpstr>Stratum3_Tree_Species_3!No_Trees_In_Stratum</vt:lpstr>
      <vt:lpstr>Stratum3_Tree_Species_4!No_Trees_In_Stratum</vt:lpstr>
      <vt:lpstr>Stratum4_Tree_Species_1!No_Trees_In_Stratum</vt:lpstr>
      <vt:lpstr>Stratum4_Tree_Species_2!No_Trees_In_Stratum</vt:lpstr>
      <vt:lpstr>Stratum4_Tree_Species_3!No_Trees_In_Stratum</vt:lpstr>
      <vt:lpstr>Stratum4_Tree_Species_4!No_Trees_In_Stratum</vt:lpstr>
      <vt:lpstr>'Sapling template sheet'!Print_Area</vt:lpstr>
      <vt:lpstr>'Seedling template sheet'!Print_Area</vt:lpstr>
      <vt:lpstr>Stratum1_Sapling!Print_Area</vt:lpstr>
      <vt:lpstr>Stratum1_Seedling!Print_Area</vt:lpstr>
      <vt:lpstr>Stratum1_Tree_Species_1!Print_Area</vt:lpstr>
      <vt:lpstr>Stratum1_Tree_Species_2!Print_Area</vt:lpstr>
      <vt:lpstr>Stratum1_Tree_Species_3!Print_Area</vt:lpstr>
      <vt:lpstr>Stratum1_Tree_Species_4!Print_Area</vt:lpstr>
      <vt:lpstr>Stratum2_Sapling!Print_Area</vt:lpstr>
      <vt:lpstr>Stratum2_Seedling!Print_Area</vt:lpstr>
      <vt:lpstr>Stratum2_Tree_Species_1!Print_Area</vt:lpstr>
      <vt:lpstr>Stratum2_Tree_Species_2!Print_Area</vt:lpstr>
      <vt:lpstr>Stratum2_Tree_Species_3!Print_Area</vt:lpstr>
      <vt:lpstr>Stratum2_Tree_Species_4!Print_Area</vt:lpstr>
      <vt:lpstr>Stratum3_Sapling!Print_Area</vt:lpstr>
      <vt:lpstr>Stratum3_Seedling!Print_Area</vt:lpstr>
      <vt:lpstr>Stratum3_Tree_Species_1!Print_Area</vt:lpstr>
      <vt:lpstr>Stratum3_Tree_Species_2!Print_Area</vt:lpstr>
      <vt:lpstr>Stratum3_Tree_Species_3!Print_Area</vt:lpstr>
      <vt:lpstr>Stratum3_Tree_Species_4!Print_Area</vt:lpstr>
      <vt:lpstr>Stratum4_Sapling!Print_Area</vt:lpstr>
      <vt:lpstr>Stratum4_Seedling!Print_Area</vt:lpstr>
      <vt:lpstr>Stratum4_Tree_Species_1!Print_Area</vt:lpstr>
      <vt:lpstr>Stratum4_Tree_Species_2!Print_Area</vt:lpstr>
      <vt:lpstr>Stratum4_Tree_Species_3!Print_Area</vt:lpstr>
      <vt:lpstr>Stratum4_Tree_Species_4!Print_Area</vt:lpstr>
      <vt:lpstr>'Tree template sheet'!Print_Area</vt:lpstr>
      <vt:lpstr>Stratum1_Tree_Species_1!Quad_Mean_DBH</vt:lpstr>
      <vt:lpstr>Stratum1_Tree_Species_2!Quad_Mean_DBH</vt:lpstr>
      <vt:lpstr>Stratum1_Tree_Species_3!Quad_Mean_DBH</vt:lpstr>
      <vt:lpstr>Stratum1_Tree_Species_4!Quad_Mean_DBH</vt:lpstr>
      <vt:lpstr>Stratum2_Tree_Species_1!Quad_Mean_DBH</vt:lpstr>
      <vt:lpstr>Stratum2_Tree_Species_2!Quad_Mean_DBH</vt:lpstr>
      <vt:lpstr>Stratum2_Tree_Species_3!Quad_Mean_DBH</vt:lpstr>
      <vt:lpstr>Stratum2_Tree_Species_4!Quad_Mean_DBH</vt:lpstr>
      <vt:lpstr>Stratum3_Tree_Species_1!Quad_Mean_DBH</vt:lpstr>
      <vt:lpstr>Stratum3_Tree_Species_2!Quad_Mean_DBH</vt:lpstr>
      <vt:lpstr>Stratum3_Tree_Species_3!Quad_Mean_DBH</vt:lpstr>
      <vt:lpstr>Stratum3_Tree_Species_4!Quad_Mean_DBH</vt:lpstr>
      <vt:lpstr>Stratum4_Tree_Species_1!Quad_Mean_DBH</vt:lpstr>
      <vt:lpstr>Stratum4_Tree_Species_2!Quad_Mean_DBH</vt:lpstr>
      <vt:lpstr>Stratum4_Tree_Species_3!Quad_Mean_DBH</vt:lpstr>
      <vt:lpstr>Stratum4_Tree_Species_4!Quad_Mean_DBH</vt:lpstr>
      <vt:lpstr>Stratum1_Tree_Species_1!SPecies</vt:lpstr>
      <vt:lpstr>Stratum1_Tree_Species_2!SPecies</vt:lpstr>
      <vt:lpstr>Stratum1_Tree_Species_3!SPecies</vt:lpstr>
      <vt:lpstr>Stratum1_Tree_Species_4!SPecies</vt:lpstr>
      <vt:lpstr>Stratum2_Tree_Species_1!SPecies</vt:lpstr>
      <vt:lpstr>Stratum2_Tree_Species_2!SPecies</vt:lpstr>
      <vt:lpstr>Stratum2_Tree_Species_3!SPecies</vt:lpstr>
      <vt:lpstr>Stratum2_Tree_Species_4!SPecies</vt:lpstr>
      <vt:lpstr>Stratum3_Tree_Species_1!SPecies</vt:lpstr>
      <vt:lpstr>Stratum3_Tree_Species_2!SPecies</vt:lpstr>
      <vt:lpstr>Stratum3_Tree_Species_3!SPecies</vt:lpstr>
      <vt:lpstr>Stratum3_Tree_Species_4!SPecies</vt:lpstr>
      <vt:lpstr>Stratum4_Tree_Species_1!SPecies</vt:lpstr>
      <vt:lpstr>Stratum4_Tree_Species_2!SPecies</vt:lpstr>
      <vt:lpstr>Stratum4_Tree_Species_3!SPecies</vt:lpstr>
      <vt:lpstr>Stratum4_Tree_Species_4!SPecies</vt:lpstr>
      <vt:lpstr>'Tree template sheet'!SPecies</vt:lpstr>
      <vt:lpstr>'Lookup values'!Table_Crown_GT_50_cm_DBH</vt:lpstr>
      <vt:lpstr>Stratum1_Tree_Species_1!Tarriff_Number</vt:lpstr>
      <vt:lpstr>Stratum1_Tree_Species_2!Tarriff_Number</vt:lpstr>
      <vt:lpstr>Stratum1_Tree_Species_3!Tarriff_Number</vt:lpstr>
      <vt:lpstr>Stratum1_Tree_Species_4!Tarriff_Number</vt:lpstr>
      <vt:lpstr>Stratum2_Tree_Species_1!Tarriff_Number</vt:lpstr>
      <vt:lpstr>Stratum2_Tree_Species_2!Tarriff_Number</vt:lpstr>
      <vt:lpstr>Stratum2_Tree_Species_3!Tarriff_Number</vt:lpstr>
      <vt:lpstr>Stratum2_Tree_Species_4!Tarriff_Number</vt:lpstr>
      <vt:lpstr>Stratum3_Tree_Species_1!Tarriff_Number</vt:lpstr>
      <vt:lpstr>Stratum3_Tree_Species_2!Tarriff_Number</vt:lpstr>
      <vt:lpstr>Stratum3_Tree_Species_3!Tarriff_Number</vt:lpstr>
      <vt:lpstr>Stratum3_Tree_Species_4!Tarriff_Number</vt:lpstr>
      <vt:lpstr>Stratum4_Tree_Species_1!Tarriff_Number</vt:lpstr>
      <vt:lpstr>Stratum4_Tree_Species_2!Tarriff_Number</vt:lpstr>
      <vt:lpstr>Stratum4_Tree_Species_3!Tarriff_Number</vt:lpstr>
      <vt:lpstr>Stratum4_Tree_Species_4!Tarriff_Number</vt:lpstr>
    </vt:vector>
  </TitlesOfParts>
  <Manager/>
  <Company>Forestry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West, Vicky</dc:creator>
  <cp:keywords/>
  <dc:description/>
  <cp:lastModifiedBy>Vicky West</cp:lastModifiedBy>
  <cp:revision/>
  <dcterms:created xsi:type="dcterms:W3CDTF">2018-05-01T17:53:44Z</dcterms:created>
  <dcterms:modified xsi:type="dcterms:W3CDTF">2026-06-25T16:07:50Z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0x010100F3ACA07D9C5A74449FE0EFCE0A45E698</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